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EstaPastaDeTrabalho" defaultThemeVersion="166925"/>
  <mc:AlternateContent xmlns:mc="http://schemas.openxmlformats.org/markup-compatibility/2006">
    <mc:Choice Requires="x15">
      <x15ac:absPath xmlns:x15ac="http://schemas.microsoft.com/office/spreadsheetml/2010/11/ac" url="C:\Users\lilak\Dropbox\ASSESSORIAS\"/>
    </mc:Choice>
  </mc:AlternateContent>
  <xr:revisionPtr revIDLastSave="0" documentId="13_ncr:1_{704271CA-ACCB-4639-9150-8ADC93838A8C}" xr6:coauthVersionLast="45" xr6:coauthVersionMax="45" xr10:uidLastSave="{00000000-0000-0000-0000-000000000000}"/>
  <bookViews>
    <workbookView xWindow="-19310" yWindow="-110" windowWidth="19420" windowHeight="10420" tabRatio="794" xr2:uid="{11F1E320-256B-43B9-9398-03A19008770B}"/>
  </bookViews>
  <sheets>
    <sheet name="INSTRUÇÕES" sheetId="23" r:id="rId1"/>
    <sheet name="SIMULAÇÕES" sheetId="25" state="hidden" r:id="rId2"/>
    <sheet name="1o aplicante" sheetId="12" r:id="rId3"/>
    <sheet name="Cônjuge" sheetId="20" r:id="rId4"/>
    <sheet name="CRS solteiro" sheetId="22" state="hidden" r:id="rId5"/>
    <sheet name="CRS 1" sheetId="18" state="hidden" r:id="rId6"/>
    <sheet name="CRS 2" sheetId="21" state="hidden" r:id="rId7"/>
    <sheet name="Additional points" sheetId="10" state="hidden" r:id="rId8"/>
    <sheet name="Spouse" sheetId="6" state="hidden" r:id="rId9"/>
    <sheet name="Age" sheetId="1" state="hidden" r:id="rId10"/>
    <sheet name="Level of education" sheetId="2" state="hidden" r:id="rId11"/>
    <sheet name="Languages aplicant" sheetId="3" state="hidden" r:id="rId12"/>
    <sheet name="Work" sheetId="5" state="hidden" r:id="rId13"/>
    <sheet name="Edu x CLB" sheetId="15" state="hidden" r:id="rId14"/>
    <sheet name="Educ x Can Work" sheetId="11" state="hidden" r:id="rId15"/>
    <sheet name="For work x Can Work" sheetId="14" state="hidden" r:id="rId16"/>
    <sheet name="For wok x CLB" sheetId="13" state="hidden" r:id="rId17"/>
    <sheet name="Trades" sheetId="8" state="hidden" r:id="rId1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20" l="1"/>
  <c r="C29" i="12"/>
  <c r="B2" i="12" l="1"/>
  <c r="B2" i="20" l="1"/>
  <c r="F5" i="23"/>
  <c r="C9" i="23" s="1"/>
  <c r="C15" i="23" l="1"/>
  <c r="D5" i="20" s="1"/>
  <c r="D5" i="25"/>
  <c r="C27" i="25" s="1"/>
  <c r="D7" i="25"/>
  <c r="C29" i="25" s="1"/>
  <c r="D8" i="25"/>
  <c r="C30" i="25" s="1"/>
  <c r="D9" i="25"/>
  <c r="C31" i="25" s="1"/>
  <c r="D10" i="25"/>
  <c r="C32" i="25" s="1"/>
  <c r="D12" i="25"/>
  <c r="C34" i="25" s="1"/>
  <c r="D13" i="25"/>
  <c r="C35" i="25" s="1"/>
  <c r="D14" i="25"/>
  <c r="C36" i="25" s="1"/>
  <c r="D15" i="25"/>
  <c r="C37" i="25" s="1"/>
  <c r="D17" i="25"/>
  <c r="C39" i="25" s="1"/>
  <c r="D18" i="25"/>
  <c r="D19" i="25"/>
  <c r="D21" i="25"/>
  <c r="D22" i="25"/>
  <c r="D23" i="25"/>
  <c r="D24" i="25"/>
  <c r="D25" i="25"/>
  <c r="C5" i="25"/>
  <c r="D27" i="25" s="1"/>
  <c r="C7" i="25"/>
  <c r="D29" i="25" s="1"/>
  <c r="C8" i="25"/>
  <c r="D30" i="25" s="1"/>
  <c r="C9" i="25"/>
  <c r="D31" i="25" s="1"/>
  <c r="C10" i="25"/>
  <c r="D32" i="25" s="1"/>
  <c r="C12" i="25"/>
  <c r="D34" i="25" s="1"/>
  <c r="C13" i="25"/>
  <c r="D35" i="25" s="1"/>
  <c r="C14" i="25"/>
  <c r="D36" i="25" s="1"/>
  <c r="C15" i="25"/>
  <c r="D37" i="25" s="1"/>
  <c r="C17" i="25"/>
  <c r="D39" i="25" s="1"/>
  <c r="C18" i="25"/>
  <c r="C19" i="25"/>
  <c r="C21" i="25"/>
  <c r="C22" i="25"/>
  <c r="C23" i="25"/>
  <c r="C24" i="25"/>
  <c r="C25" i="25"/>
  <c r="C4" i="25"/>
  <c r="D5" i="12" l="1"/>
  <c r="D4" i="25"/>
  <c r="A5" i="18"/>
  <c r="D6" i="10" l="1"/>
  <c r="A27" i="21" l="1"/>
  <c r="D3" i="10"/>
  <c r="D13" i="10"/>
  <c r="E13" i="10" s="1"/>
  <c r="B15" i="21" s="1"/>
  <c r="D14" i="10"/>
  <c r="E14" i="10" s="1"/>
  <c r="D12" i="10"/>
  <c r="E12" i="10" s="1"/>
  <c r="D11" i="10"/>
  <c r="E11" i="10" s="1"/>
  <c r="D22" i="10"/>
  <c r="E22" i="10" s="1"/>
  <c r="D21" i="10"/>
  <c r="E21" i="10" s="1"/>
  <c r="C15" i="22" s="1"/>
  <c r="D20" i="10"/>
  <c r="E20" i="10" s="1"/>
  <c r="D19" i="10"/>
  <c r="E19" i="10" s="1"/>
  <c r="D4" i="10"/>
  <c r="E4" i="10" s="1"/>
  <c r="D5" i="10"/>
  <c r="E5" i="10" s="1"/>
  <c r="B15" i="18" s="1"/>
  <c r="T22" i="6"/>
  <c r="J21" i="6" s="1"/>
  <c r="K21" i="6" s="1"/>
  <c r="T23" i="6"/>
  <c r="J22" i="6" s="1"/>
  <c r="K22" i="6" s="1"/>
  <c r="T24" i="6"/>
  <c r="J23" i="6" s="1"/>
  <c r="K23" i="6" s="1"/>
  <c r="T21" i="6"/>
  <c r="J20" i="6" s="1"/>
  <c r="N22" i="6"/>
  <c r="F21" i="6" s="1"/>
  <c r="G21" i="6" s="1"/>
  <c r="N23" i="6"/>
  <c r="F22" i="6" s="1"/>
  <c r="G22" i="6" s="1"/>
  <c r="N24" i="6"/>
  <c r="F23" i="6" s="1"/>
  <c r="G23" i="6" s="1"/>
  <c r="N21" i="6"/>
  <c r="F20" i="6" s="1"/>
  <c r="G20" i="6" s="1"/>
  <c r="J32" i="6"/>
  <c r="F32" i="6"/>
  <c r="F33" i="6" s="1"/>
  <c r="B30" i="18" s="1"/>
  <c r="J28" i="6"/>
  <c r="J29" i="6" s="1"/>
  <c r="B28" i="21" s="1"/>
  <c r="F28" i="6"/>
  <c r="F29" i="6" s="1"/>
  <c r="J19" i="6"/>
  <c r="T20" i="6" s="1"/>
  <c r="F19" i="6"/>
  <c r="N20" i="6" s="1"/>
  <c r="E19" i="15"/>
  <c r="D19" i="15"/>
  <c r="C19" i="15"/>
  <c r="I10" i="5"/>
  <c r="U14" i="8" s="1"/>
  <c r="H10" i="5"/>
  <c r="T14" i="8" s="1"/>
  <c r="G10" i="5"/>
  <c r="S14" i="8" s="1"/>
  <c r="H5" i="5"/>
  <c r="S13" i="13" s="1"/>
  <c r="G5" i="5"/>
  <c r="J8" i="14" s="1"/>
  <c r="I14" i="5"/>
  <c r="I15" i="5" s="1"/>
  <c r="C10" i="22" s="1"/>
  <c r="H14" i="5"/>
  <c r="H15" i="5" s="1"/>
  <c r="B10" i="21" s="1"/>
  <c r="G14" i="5"/>
  <c r="G15" i="5" s="1"/>
  <c r="B10" i="18" s="1"/>
  <c r="H14" i="3"/>
  <c r="N14" i="3" s="1"/>
  <c r="H15" i="3"/>
  <c r="N15" i="3" s="1"/>
  <c r="H16" i="3"/>
  <c r="N16" i="3" s="1"/>
  <c r="H13" i="3"/>
  <c r="N13" i="3" s="1"/>
  <c r="G14" i="3"/>
  <c r="M14" i="3" s="1"/>
  <c r="G15" i="3"/>
  <c r="M15" i="3" s="1"/>
  <c r="G16" i="3"/>
  <c r="M16" i="3" s="1"/>
  <c r="G13" i="3"/>
  <c r="G6" i="3"/>
  <c r="G7" i="3"/>
  <c r="G8" i="3"/>
  <c r="G5" i="3"/>
  <c r="M5" i="3" s="1"/>
  <c r="H6" i="3"/>
  <c r="N6" i="3" s="1"/>
  <c r="T6" i="3" s="1"/>
  <c r="H7" i="3"/>
  <c r="N7" i="3" s="1"/>
  <c r="T7" i="3" s="1"/>
  <c r="H8" i="3"/>
  <c r="N8" i="3" s="1"/>
  <c r="T8" i="3" s="1"/>
  <c r="H5" i="3"/>
  <c r="N5" i="3" s="1"/>
  <c r="T5" i="3" s="1"/>
  <c r="H17" i="2"/>
  <c r="H18" i="2" s="1"/>
  <c r="B13" i="21" s="1"/>
  <c r="G17" i="2"/>
  <c r="I17" i="2" s="1"/>
  <c r="I18" i="2" s="1"/>
  <c r="C13" i="22" s="1"/>
  <c r="I4" i="2"/>
  <c r="I5" i="2" s="1"/>
  <c r="H4" i="2"/>
  <c r="F17" i="11" s="1"/>
  <c r="I1" i="2"/>
  <c r="I14" i="2" s="1"/>
  <c r="H1" i="2"/>
  <c r="H14" i="2" s="1"/>
  <c r="G1" i="2"/>
  <c r="G14" i="2" s="1"/>
  <c r="G4" i="2"/>
  <c r="E17" i="11" s="1"/>
  <c r="I1" i="1"/>
  <c r="H1" i="1"/>
  <c r="G1" i="1"/>
  <c r="I3" i="1"/>
  <c r="H3" i="1"/>
  <c r="H4" i="1" s="1"/>
  <c r="B6" i="21" s="1"/>
  <c r="G3" i="1"/>
  <c r="G4" i="1" s="1"/>
  <c r="B6" i="18" s="1"/>
  <c r="B5" i="22"/>
  <c r="C3" i="22"/>
  <c r="A5" i="21"/>
  <c r="B3" i="21"/>
  <c r="A27" i="18"/>
  <c r="G18" i="2" l="1"/>
  <c r="B13" i="18" s="1"/>
  <c r="T4" i="8"/>
  <c r="S4" i="8"/>
  <c r="T7" i="8"/>
  <c r="K8" i="14"/>
  <c r="H5" i="2"/>
  <c r="B7" i="21" s="1"/>
  <c r="T6" i="8"/>
  <c r="T5" i="8"/>
  <c r="G5" i="2"/>
  <c r="R13" i="13"/>
  <c r="B18" i="13" s="1"/>
  <c r="G17" i="11"/>
  <c r="G24" i="6"/>
  <c r="B29" i="18" s="1"/>
  <c r="G23" i="3"/>
  <c r="N21" i="15"/>
  <c r="S7" i="13"/>
  <c r="S6" i="13"/>
  <c r="N20" i="15"/>
  <c r="S5" i="13"/>
  <c r="N19" i="15"/>
  <c r="S4" i="13"/>
  <c r="N18" i="15"/>
  <c r="R4" i="13"/>
  <c r="M18" i="15"/>
  <c r="L4" i="14"/>
  <c r="G21" i="11"/>
  <c r="F21" i="11"/>
  <c r="F25" i="11" s="1"/>
  <c r="B20" i="21" s="1"/>
  <c r="K4" i="14"/>
  <c r="E21" i="11"/>
  <c r="J4" i="14"/>
  <c r="J12" i="14" s="1"/>
  <c r="B22" i="18" s="1"/>
  <c r="N17" i="3"/>
  <c r="N19" i="3" s="1"/>
  <c r="B9" i="21" s="1"/>
  <c r="T9" i="3"/>
  <c r="B8" i="21" s="1"/>
  <c r="F23" i="3"/>
  <c r="M13" i="3"/>
  <c r="M17" i="3" s="1"/>
  <c r="M19" i="3" s="1"/>
  <c r="B9" i="18" s="1"/>
  <c r="E25" i="11" l="1"/>
  <c r="B20" i="18" s="1"/>
  <c r="G25" i="11"/>
  <c r="C20" i="22" s="1"/>
  <c r="K12" i="14"/>
  <c r="B22" i="21" s="1"/>
  <c r="T18" i="8"/>
  <c r="B25" i="21" s="1"/>
  <c r="S18" i="13"/>
  <c r="B23" i="21" s="1"/>
  <c r="K20" i="6"/>
  <c r="J33" i="6"/>
  <c r="B30" i="21" s="1"/>
  <c r="E3" i="10"/>
  <c r="I14" i="3"/>
  <c r="I15" i="3"/>
  <c r="M6" i="3"/>
  <c r="S5" i="8" s="1"/>
  <c r="I7" i="3"/>
  <c r="O7" i="3" s="1"/>
  <c r="U6" i="8" s="1"/>
  <c r="M8" i="3"/>
  <c r="S7" i="8" s="1"/>
  <c r="I4" i="1"/>
  <c r="E6" i="10"/>
  <c r="S8" i="3" l="1"/>
  <c r="R7" i="13"/>
  <c r="M21" i="15"/>
  <c r="T6" i="13"/>
  <c r="O20" i="15"/>
  <c r="S6" i="3"/>
  <c r="R5" i="13"/>
  <c r="M19" i="15"/>
  <c r="O15" i="3"/>
  <c r="O14" i="3"/>
  <c r="S5" i="3"/>
  <c r="B16" i="18"/>
  <c r="C16" i="22"/>
  <c r="B16" i="21"/>
  <c r="B7" i="18"/>
  <c r="C14" i="22"/>
  <c r="B14" i="21"/>
  <c r="B12" i="18"/>
  <c r="B12" i="21"/>
  <c r="C12" i="22"/>
  <c r="B28" i="18"/>
  <c r="C6" i="22"/>
  <c r="M7" i="3"/>
  <c r="S6" i="8" s="1"/>
  <c r="S18" i="8" s="1"/>
  <c r="B25" i="18" s="1"/>
  <c r="K24" i="6"/>
  <c r="B29" i="21" s="1"/>
  <c r="I5" i="5"/>
  <c r="B14" i="18"/>
  <c r="I13" i="3"/>
  <c r="I16" i="3"/>
  <c r="I6" i="3"/>
  <c r="O6" i="3" s="1"/>
  <c r="U5" i="8" s="1"/>
  <c r="I5" i="3"/>
  <c r="O5" i="3" s="1"/>
  <c r="I8" i="3"/>
  <c r="O8" i="3" s="1"/>
  <c r="U7" i="8" s="1"/>
  <c r="L8" i="14" l="1"/>
  <c r="L12" i="14" s="1"/>
  <c r="C22" i="22" s="1"/>
  <c r="T13" i="13"/>
  <c r="B13" i="13" s="1"/>
  <c r="U5" i="3"/>
  <c r="U4" i="8"/>
  <c r="U8" i="3"/>
  <c r="T7" i="13"/>
  <c r="O21" i="15"/>
  <c r="M20" i="15"/>
  <c r="R6" i="13"/>
  <c r="R18" i="13" s="1"/>
  <c r="B23" i="18" s="1"/>
  <c r="U6" i="3"/>
  <c r="O19" i="15"/>
  <c r="T5" i="13"/>
  <c r="T4" i="13"/>
  <c r="O18" i="15"/>
  <c r="O16" i="3"/>
  <c r="O13" i="3"/>
  <c r="U7" i="3"/>
  <c r="S7" i="3"/>
  <c r="S9" i="3" s="1"/>
  <c r="B8" i="18" s="1"/>
  <c r="C7" i="22"/>
  <c r="B31" i="18"/>
  <c r="B31" i="21"/>
  <c r="I23" i="3"/>
  <c r="G19" i="15" l="1"/>
  <c r="B19" i="18" s="1"/>
  <c r="E18" i="13"/>
  <c r="U18" i="8"/>
  <c r="C25" i="22" s="1"/>
  <c r="I19" i="15"/>
  <c r="C19" i="22" s="1"/>
  <c r="H19" i="15"/>
  <c r="B19" i="21" s="1"/>
  <c r="B21" i="21" s="1"/>
  <c r="U9" i="3"/>
  <c r="C8" i="22" s="1"/>
  <c r="E12" i="13"/>
  <c r="T18" i="13"/>
  <c r="C23" i="22" s="1"/>
  <c r="B24" i="21"/>
  <c r="O17" i="3"/>
  <c r="O19" i="3" s="1"/>
  <c r="C9" i="22" s="1"/>
  <c r="B17" i="21"/>
  <c r="B18" i="21" s="1"/>
  <c r="B17" i="18"/>
  <c r="B18" i="18" s="1"/>
  <c r="B24" i="18" l="1"/>
  <c r="C24" i="22"/>
  <c r="C26" i="22"/>
  <c r="B11" i="18"/>
  <c r="B11" i="21"/>
  <c r="C21" i="22"/>
  <c r="B26" i="18"/>
  <c r="B26" i="21"/>
  <c r="B21" i="18"/>
  <c r="B32" i="21" l="1"/>
  <c r="B32" i="18"/>
  <c r="C17" i="22"/>
  <c r="C11" i="22" l="1"/>
  <c r="C18" i="22"/>
  <c r="C27"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A4" authorId="0" shapeId="0" xr:uid="{E460327F-9B11-4F15-B480-A07B18BC5D9F}">
      <text>
        <r>
          <rPr>
            <b/>
            <sz val="9"/>
            <color indexed="81"/>
            <rFont val="Segoe UI"/>
            <family val="2"/>
          </rPr>
          <t>Lila E. Kuhlmann:</t>
        </r>
        <r>
          <rPr>
            <sz val="9"/>
            <color indexed="81"/>
            <rFont val="Segoe UI"/>
            <family val="2"/>
          </rPr>
          <t xml:space="preserve">
Anote a idade do aplicante principal. Caso precebamos que seu cônjuge poderá terá mais chances como aplicante principal, nós faremos a inversão e comunicaremos.</t>
        </r>
      </text>
    </comment>
    <comment ref="A5" authorId="0" shapeId="0" xr:uid="{7ABBA62A-CD25-4E5E-A628-C90ED0E7D340}">
      <text>
        <r>
          <rPr>
            <b/>
            <sz val="9"/>
            <color indexed="81"/>
            <rFont val="Segoe UI"/>
            <family val="2"/>
          </rPr>
          <t>Lila E. Kuhlmann:</t>
        </r>
        <r>
          <rPr>
            <sz val="9"/>
            <color indexed="81"/>
            <rFont val="Segoe UI"/>
            <family val="2"/>
          </rPr>
          <t xml:space="preserve">
Anote Anote o número equivalente ao seu grau de instrução </t>
        </r>
        <r>
          <rPr>
            <u/>
            <sz val="9"/>
            <color indexed="81"/>
            <rFont val="Segoe UI"/>
            <family val="2"/>
          </rPr>
          <t>segundo a tabela abaixo</t>
        </r>
        <r>
          <rPr>
            <sz val="9"/>
            <color indexed="81"/>
            <rFont val="Segoe UI"/>
            <family val="2"/>
          </rPr>
          <t>.  Na linha ao lado, escreva todos os graus pós-secundários, o título recebido e tempo de duração de cada curso.
Anote o número equivalente ao seu grau de instrução segundo a tabela abaixo.  Na linha ao lado, escreva todos os graus pós-secundários, o título recebido e tempo de duração de cada curso.
1 - Menos que o ensino médio 
2 - Diploma de Graduação no Ensino Médio)
3 - Diploma de um ano de curso técnico cursado após o ensino médio com ao manos 900 h de duração
4- Programa de dois anos em uma escola técnica cursado após ou ensino médio 
5 - Bacharelado ou curso técnico de, no mínimo, 3 anos. (leia o item 7 antes de responder)
6 - Dois ou mais diplomas provenientes de cursos pós ensino médio, sendo que um deles deve ser um programa de três ou mais anos
7 - Mestrado OU graduação em: medicina, medicina veterinária, odontologia, optometria, direito, medicina quiroprática ou farmácia.
8 - Doutorado em nível de doutorado (Ph.D.)</t>
        </r>
      </text>
    </comment>
    <comment ref="A6" authorId="0" shapeId="0" xr:uid="{93B779D6-4720-4C01-9631-B25BDEF18C99}">
      <text>
        <r>
          <rPr>
            <b/>
            <sz val="9"/>
            <color indexed="81"/>
            <rFont val="Segoe UI"/>
            <family val="2"/>
          </rPr>
          <t xml:space="preserve">Caso você não realizado o IELTS (teste de inglês), por favor, estime a sua nota consultando a tabela a seguir, tomando como base uma escala de 0 a 9.
Caso você não tenha realizado o TEF (teste de francês), por favor, estive a sua nota tomando como base uma escala de 0 a 12.
IELTS - O IELTS tem bandas de 0 à 9 . 
</t>
        </r>
        <r>
          <rPr>
            <sz val="9"/>
            <color indexed="81"/>
            <rFont val="Segoe UI"/>
            <family val="2"/>
          </rPr>
          <t xml:space="preserve">
Banda 9 - Expert  -Você tem um comando operacional completo do idioma. Seu uso do inglês é apropriado, preciso e fluente e você demonstra total compreensão.
Banda 8  - Usuário muito bom - Você tem um comando totalmente operacional do idioma com apenas imprecisões não sistemáticas ocasionais e uso inadequado. Você pode entender mal algumas coisas em situações desconhecidas. Você controla bem argumentação detalhada complexa.
Banda 7 - Bom usuário - Você tem um comando operacional do idioma, embora com imprecisões ocasionais, uso inadequado e mal-entendidos em algumas situações. Geralmente você lida bem com linguagem complexa e entende o raciocínio detalhado.
Banda 6 - Usuário competente - Geralmente você tem um comando efetivo do idioma, apesar de algumas imprecisões, uso inadequado e mal-entendidos. Você pode usar e entender uma linguagem razoavelmente complexa, particularmente em situações familiares.
Banda 5 - Usuário modesto - Você tem um comando parcial do idioma e enfrenta o significado geral na maioria das situações, embora seja provável que você cometa muitos erros. Você deve ser capaz de lidar com comunicação básica em seu próprio campo.
Banda 4 - Usuário limitado - Sua competência básica é limitada a situações familiares. Você freqüentemente mostra problemas de compreensão e expressão. Você não é capaz de usar linguagem complexa.
Banda 3 - Usuário extremamente limitado - Você transmite e entende apenas o significado geral em situações muito familiares. Há falhas frequentes na comunicação.
Banda 2 - Usuário intermitente - Você tem grande dificuldade em entender inglês falado e escrito.
Banda 1 - Não-usuário - Você não pode usar o idioma, exceto algumas palavras isoladas.
Banda 0 - Não tentou o teste -Você não respondeu às perguntas.</t>
        </r>
        <r>
          <rPr>
            <b/>
            <sz val="9"/>
            <color indexed="81"/>
            <rFont val="Segoe UI"/>
            <family val="2"/>
          </rPr>
          <t xml:space="preserve">
TEF
</t>
        </r>
        <r>
          <rPr>
            <sz val="9"/>
            <color indexed="81"/>
            <rFont val="Segoe UI"/>
            <family val="2"/>
          </rPr>
          <t>CLB Level     Reading     Writing     Listening     Speaking
10                  263-277      393-415      316-333      393-415
9                   248-262       371-392      298-315      371-392
8                   233-247       349-370      280-297      349-370
7                   207-232       310-348      249-279      310-348
6                  181-206        271-309      217-248      271-309
5                  151-180        226-270      181-216      226-270
4                  121-150       181-225       145-180      181-225
​​Correspondências TEF/CECR/NCLC
TEF 0  e 1 = CERC A1 = CLB 0/1  ;  TEF 2 = CERC A2 = CLB 2/3  ;  TEF 3 = CERC B1 = CLB 4/5 ; TEF 4 = CERC B2 = CLB 6/7  ;  TEF 5 = CERC C1 = CLB 8/9/10  ;  TEF 6 = CERC C2 = CLB 11/12
Notas CLB
Seções obrigatórias: total 900   = Compreensão Escrita: 300  /  Compreensão Auditiva: 360  /  Vocabulário e Estrutura: 240
Seções opcionais: Expressão Escrita: total 450 = Coerência temática e semântica: 150  /  Capacidade de argumentar e resumir: 120  /  Estrutura e vocabulário: 180
Seções opcionais: Expressão Oral: total 450 = Entendendo os tópicos e encontrando informações apropriadas: 120 / Explicação de fatos e argumentação: 150 Estrutura e vocabulário: 180</t>
        </r>
      </text>
    </comment>
    <comment ref="A11" authorId="0" shapeId="0" xr:uid="{52ADADD9-5C29-4A3F-BBE9-1D675388E40A}">
      <text>
        <r>
          <rPr>
            <b/>
            <sz val="9"/>
            <color indexed="81"/>
            <rFont val="Segoe UI"/>
            <family val="2"/>
          </rPr>
          <t xml:space="preserve">Caso você não realizado o IELTS (teste de inglês), por favor, estime a sua nota consultando a tabela a seguir, tomando como base uma escala de 0 a 9.
Caso você não tenha realizado o TEF (teste de francês), por favor, estive a sua nota tomando como base uma escala de 0 a 12.
IELTS - O IELTS tem bandas de 0 à 9  e é o teste de proficiência em inglês
</t>
        </r>
        <r>
          <rPr>
            <sz val="9"/>
            <color indexed="81"/>
            <rFont val="Segoe UI"/>
            <family val="2"/>
          </rPr>
          <t>Banda 9 - Expert  -Você tem um comando operacional completo do idioma. Seu uso do inglês é apropriado, preciso e fluente e você demonstra total compreensão.
Banda 8  - Usuário muito bom - Você tem um comando totalmente operacional do idioma com apenas imprecisões não sistemáticas ocasionais e uso inadequado. Você pode entender mal algumas coisas em situações desconhecidas. Você controla bem argumentação detalhada complexa.
Banda 7 - Bom usuário - Você tem um comando operacional do idioma, embora com imprecisões ocasionais, uso inadequado e mal-entendidos em algumas situações. Geralmente você lida bem com linguagem complexa e entende o raciocínio detalhado.
Banda 6 - Usuário competente - Geralmente você tem um comando efetivo do idioma, apesar de algumas imprecisões, uso inadequado e mal-entendidos. Você pode usar e entender uma linguagem razoavelmente complexa, particularmente em situações familiares.
Banda 5 - Usuário modesto - Você tem um comando parcial do idioma e enfrenta o significado geral na maioria das situações, embora seja provável que você cometa muitos erros. Você deve ser capaz de lidar com comunicação básica em seu próprio campo.
Banda 4 - Usuário limitado - Sua competência básica é limitada a situações familiares. Você freqüentemente mostra problemas de compreensão e expressão. Você não é capaz de usar linguagem complexa.
Banda 3 - Usuário extremamente limitado - Você transmite e entende apenas o significado geral em situações muito familiares. Há falhas frequentes na comunicação.
Banda 2 - Usuário intermitente - Você tem grande dificuldade em entender inglês falado e escrito.
Banda 1 - Não-usuário - Você não pode usar o idioma, exceto algumas palavras isoladas.
Banda 0 - Não tentou o teste -Você não respondeu às perguntas.</t>
        </r>
        <r>
          <rPr>
            <b/>
            <sz val="9"/>
            <color indexed="81"/>
            <rFont val="Segoe UI"/>
            <family val="2"/>
          </rPr>
          <t xml:space="preserve">
TEF tem bandas de 0 à 12 e é o teste de proficiência em francês
</t>
        </r>
        <r>
          <rPr>
            <sz val="9"/>
            <color indexed="81"/>
            <rFont val="Segoe UI"/>
            <family val="2"/>
          </rPr>
          <t>CLB Level     Reading     Writing     Listening     Speaking
10                  263-277      393-415      316-333      393-415
9                   248-262       371-392      298-315      371-392
8                   233-247       349-370      280-297      349-370
7                   207-232       310-348      249-279      310-348
6                  181-206        271-309      217-248      271-309
5                  151-180        226-270      181-216      226-270
4                  121-150       181-225       145-180      181-225
​​Correspondências TEF/CECR/NCLC
TEF 0  e 1 = CERC A1 = CLB 0/1  ;  TEF 2 = CERC A2 = CLB 2/3  ;  TEF 3 = CERC B1 = CLB 4/5 ; TEF 4 = CERC B2 = CLB 6/7  ;  TEF 5 = CERC C1 = CLB 8/9/10  ;  TEF 6 = CERC C2 = CLB 11/12
Notas CLB
Seções obrigatórias: total 900   = Compreensão Escrita: 300  /  Compreensão Auditiva: 360  /  Vocabulário e Estrutura: 240
Seções opcionais: Expressão Escrita: total 450 = Coerência temática e semântica: 150  /  Capacidade de argumentar e resumir: 120  /  Estrutura e vocabulário: 180
Seções opcionais: Expressão Oral: total 450 = Entendendo os tópicos e encontrando informações apropriadas: 120 / Explicação de fatos e argumentação: 150 Estrutura e vocabulário: 180</t>
        </r>
      </text>
    </comment>
    <comment ref="A17" authorId="0" shapeId="0" xr:uid="{D4A554B5-CA67-4736-80EF-00ACC9AA9BE7}">
      <text>
        <r>
          <rPr>
            <b/>
            <sz val="9"/>
            <color indexed="81"/>
            <rFont val="Segoe UI"/>
            <family val="2"/>
          </rPr>
          <t>Lila E. Kuhlmann:</t>
        </r>
        <r>
          <rPr>
            <sz val="9"/>
            <color indexed="81"/>
            <rFont val="Segoe UI"/>
            <family val="2"/>
          </rPr>
          <t xml:space="preserve">
Digite 
0 para nenhuma experiência de trabalho no Canadá
1 para 1 ano de experiência de trabalho no Canadá
2 para 2 anos de experiência de trabalho no Canadá
3 para 3 anos de experiência de trabalho no Canadá
4 para 4 anos de experiência de trabalho no Canadá
5 para 5 ou mais anos de experiência de trabalho no Canadá</t>
        </r>
      </text>
    </comment>
    <comment ref="A18" authorId="0" shapeId="0" xr:uid="{FCB44593-4255-496C-9D82-86468BAEE930}">
      <text>
        <r>
          <rPr>
            <b/>
            <sz val="9"/>
            <color indexed="81"/>
            <rFont val="Segoe UI"/>
            <family val="2"/>
          </rPr>
          <t>Lila E. Kuhlmann:</t>
        </r>
        <r>
          <rPr>
            <sz val="9"/>
            <color indexed="81"/>
            <rFont val="Segoe UI"/>
            <family val="2"/>
          </rPr>
          <t xml:space="preserve">
Digite:
0 para nenhuma experiência de trabalho</t>
        </r>
        <r>
          <rPr>
            <u/>
            <sz val="9"/>
            <color indexed="81"/>
            <rFont val="Segoe UI"/>
            <family val="2"/>
          </rPr>
          <t xml:space="preserve"> fora </t>
        </r>
        <r>
          <rPr>
            <sz val="9"/>
            <color indexed="81"/>
            <rFont val="Segoe UI"/>
            <family val="2"/>
          </rPr>
          <t>do Canadá
1 para 1 anos de experiência de trabalho fora do Canadá
2 para 2 anos de experiência de trabalho fora do Canadá
3 para 3 ou mais anos de experiência de trabalho fora do Canadá</t>
        </r>
      </text>
    </comment>
    <comment ref="A19" authorId="0" shapeId="0" xr:uid="{1B8F61BB-ADF9-46E1-B876-33550B401CE7}">
      <text>
        <r>
          <rPr>
            <b/>
            <sz val="9"/>
            <color indexed="81"/>
            <rFont val="Segoe UI"/>
            <family val="2"/>
          </rPr>
          <t>Lila E. Kuhlmann:</t>
        </r>
        <r>
          <rPr>
            <sz val="9"/>
            <color indexed="81"/>
            <rFont val="Segoe UI"/>
            <family val="2"/>
          </rPr>
          <t xml:space="preserve">
Digite S caso você tenha cursado algum curso técnico</t>
        </r>
        <r>
          <rPr>
            <u/>
            <sz val="9"/>
            <color indexed="81"/>
            <rFont val="Segoe UI"/>
            <family val="2"/>
          </rPr>
          <t xml:space="preserve"> pós ensino médio</t>
        </r>
        <r>
          <rPr>
            <sz val="9"/>
            <color indexed="81"/>
            <rFont val="Segoe UI"/>
            <family val="2"/>
          </rPr>
          <t xml:space="preserve"> que forma:
trabalhadores industriais, elétricos e de construção
trabalhadores de manutenção e operação de equipamentos
supervisores e trabalhadores técnicos em recursos naturais, agricultura e produção relacionada
supervisores de processamento, manufatura e serviços públicos e operadores de controle central
chefs e cozinheiros
açougueiros e padeiros
</t>
        </r>
        <r>
          <rPr>
            <u/>
            <sz val="9"/>
            <color indexed="81"/>
            <rFont val="Segoe UI"/>
            <family val="2"/>
          </rPr>
          <t xml:space="preserve">Caso tenha respondido S, por favor, especifique o curso, a carga horária, tempo de experiência de trabalho atuando na área e as ocupações por que passou.
</t>
        </r>
        <r>
          <rPr>
            <sz val="9"/>
            <color indexed="81"/>
            <rFont val="Segoe UI"/>
            <family val="2"/>
          </rPr>
          <t xml:space="preserve">
</t>
        </r>
      </text>
    </comment>
    <comment ref="A21" authorId="0" shapeId="0" xr:uid="{4304225B-0F77-4EBF-A5BA-FBFF0D3FCD1E}">
      <text>
        <r>
          <rPr>
            <b/>
            <sz val="9"/>
            <color indexed="81"/>
            <rFont val="Segoe UI"/>
            <family val="2"/>
          </rPr>
          <t>Lila E. Kuhlmann:</t>
        </r>
        <r>
          <rPr>
            <sz val="9"/>
            <color indexed="81"/>
            <rFont val="Segoe UI"/>
            <family val="2"/>
          </rPr>
          <t xml:space="preserve">
Digite o número de irmãos, irmãs, cunhados e cunhadas que possui no Canadá
</t>
        </r>
      </text>
    </comment>
    <comment ref="A22" authorId="0" shapeId="0" xr:uid="{9F390378-0378-4DC3-A49D-6E1B8C8918C7}">
      <text>
        <r>
          <rPr>
            <b/>
            <sz val="9"/>
            <color indexed="81"/>
            <rFont val="Segoe UI"/>
            <family val="2"/>
          </rPr>
          <t>Lila E. Kuhlmann:</t>
        </r>
        <r>
          <rPr>
            <sz val="9"/>
            <color indexed="81"/>
            <rFont val="Segoe UI"/>
            <family val="2"/>
          </rPr>
          <t xml:space="preserve">
Caso tenha cursado um programa pós secundário no Canadá, escreva quantos anos de duração. Anote na linha ao lado qual foi o programa, nome do college, carga horária (full time ou part time).
</t>
        </r>
        <r>
          <rPr>
            <u/>
            <sz val="9"/>
            <color indexed="81"/>
            <rFont val="Segoe UI"/>
            <family val="2"/>
          </rPr>
          <t>Cursos de inglês não são elegíveis.</t>
        </r>
      </text>
    </comment>
    <comment ref="A23" authorId="0" shapeId="0" xr:uid="{A3B18576-A395-48AF-89A3-6C95E40582A9}">
      <text>
        <r>
          <rPr>
            <b/>
            <sz val="9"/>
            <color indexed="81"/>
            <rFont val="Segoe UI"/>
            <family val="2"/>
          </rPr>
          <t>Lila E. Kuhlmann:</t>
        </r>
        <r>
          <rPr>
            <sz val="9"/>
            <color indexed="81"/>
            <rFont val="Segoe UI"/>
            <family val="2"/>
          </rPr>
          <t xml:space="preserve">
Caso você não tenha uma oferta de trabalho, basta deixar em branco.</t>
        </r>
      </text>
    </comment>
    <comment ref="A24" authorId="0" shapeId="0" xr:uid="{1496CABC-E237-4DC5-9746-B41F79912D94}">
      <text>
        <r>
          <rPr>
            <b/>
            <sz val="9"/>
            <color indexed="81"/>
            <rFont val="Segoe UI"/>
            <family val="2"/>
          </rPr>
          <t>Lila E. Kuhlmann:</t>
        </r>
        <r>
          <rPr>
            <sz val="9"/>
            <color indexed="81"/>
            <rFont val="Segoe UI"/>
            <family val="2"/>
          </rPr>
          <t xml:space="preserve">
Caso você não tenha uma oferta de trabalho, basta deixar em branco.</t>
        </r>
      </text>
    </comment>
    <comment ref="A25" authorId="0" shapeId="0" xr:uid="{AA9A93CD-F352-485F-93F8-E317C073E876}">
      <text>
        <r>
          <rPr>
            <b/>
            <sz val="9"/>
            <color indexed="81"/>
            <rFont val="Segoe UI"/>
            <family val="2"/>
          </rPr>
          <t>Lila E. Kuhlmann:</t>
        </r>
        <r>
          <rPr>
            <sz val="9"/>
            <color indexed="81"/>
            <rFont val="Segoe UI"/>
            <family val="2"/>
          </rPr>
          <t xml:space="preserve">
Caso você não tenha recebido um convite territorial ou provincial, basta deixar em branco.</t>
        </r>
      </text>
    </comment>
    <comment ref="B42" authorId="0" shapeId="0" xr:uid="{7FE7724A-43E9-4EFB-B346-7EC6DB81F325}">
      <text>
        <r>
          <rPr>
            <b/>
            <sz val="9"/>
            <color indexed="81"/>
            <rFont val="Segoe UI"/>
            <family val="2"/>
          </rPr>
          <t>Lila E. Kuhlmann:</t>
        </r>
        <r>
          <rPr>
            <sz val="9"/>
            <color indexed="81"/>
            <rFont val="Segoe UI"/>
            <family val="2"/>
          </rPr>
          <t xml:space="preserve">
Age With a spouse or common-law partner
17 years of age or less 0 
18 years of age 90 
19 years of age 95 
20 to 29 years of age 100
30 years of age 95 
31 years of age 90 
32 years of age 85 
33 years of age 80 
34 years of age 75 
35 years of age 70
36 years of age 65 
37 years of age 60 
38 years of age 55 
39 years of age 50 
40 years of age 45 
41 years of age 35
42 years of age 25 
43 years of age 15 
44 years of age 5 
45 years of age or more 0 
Without a spouse or common-law partner
17 years of age or less 0 
18 years of age 99 
19 years of age 105
20 to 29 years of age  110
30 years of age  105
31 years of age  99
32 years of age  94
33 years of age  88
34 years of age  83
35 years of age  77
36 years of age  72
37 years of age  66
38 years of age  61
39 years of age  55
40 years of age  50
41 years of age  39
42 years of age  28
43 years of age  17
44 years of age 6
45 years of age or more  0</t>
        </r>
      </text>
    </comment>
    <comment ref="B43" authorId="0" shapeId="0" xr:uid="{FA651420-E76B-4AF2-9BB3-0884F49B2F06}">
      <text>
        <r>
          <rPr>
            <b/>
            <sz val="9"/>
            <color indexed="81"/>
            <rFont val="Segoe UI"/>
            <family val="2"/>
          </rPr>
          <t>Lila E. Kuhlmann:</t>
        </r>
        <r>
          <rPr>
            <sz val="9"/>
            <color indexed="81"/>
            <rFont val="Segoe UI"/>
            <family val="2"/>
          </rPr>
          <t xml:space="preserve">
</t>
        </r>
        <r>
          <rPr>
            <b/>
            <sz val="9"/>
            <color indexed="81"/>
            <rFont val="Segoe UI"/>
            <family val="2"/>
          </rPr>
          <t xml:space="preserve">Level of Education </t>
        </r>
        <r>
          <rPr>
            <sz val="9"/>
            <color indexed="81"/>
            <rFont val="Segoe UI"/>
            <family val="2"/>
          </rPr>
          <t xml:space="preserve">
</t>
        </r>
        <r>
          <rPr>
            <u/>
            <sz val="9"/>
            <color indexed="81"/>
            <rFont val="Segoe UI"/>
            <family val="2"/>
          </rPr>
          <t xml:space="preserve">
With a spouse or common-law partner</t>
        </r>
        <r>
          <rPr>
            <sz val="9"/>
            <color indexed="81"/>
            <rFont val="Segoe UI"/>
            <family val="2"/>
          </rPr>
          <t xml:space="preserve">
Less than secondary school (high school) 0 
Secondary diploma (high school graduation) 28 
One-year degree, diploma or certificate from  a university, college, trade or technical school, or other institute 84 
Two-year program at a university, college, trade or technical school, or other institute 91 
Bachelor's degree OR  a three or more year program at a university, college, trade or technical school, or other institute 112 
Two or more certificates, diplomas, or degrees. One must be for a program of three or more years 119 
Master's degree, OR professional degree needed to practice in a licensed profession (For “professional degree,” the degree program must have been in: medicine, veterinary medicine, dentistry, optometry, law, chiropractic medicine, or pharmacy.) 126 
Doctoral level university degree (Ph.D.) 140 
</t>
        </r>
        <r>
          <rPr>
            <u/>
            <sz val="9"/>
            <color indexed="81"/>
            <rFont val="Segoe UI"/>
            <family val="2"/>
          </rPr>
          <t xml:space="preserve">
Without a spouse or common-law partner</t>
        </r>
        <r>
          <rPr>
            <sz val="9"/>
            <color indexed="81"/>
            <rFont val="Segoe UI"/>
            <family val="2"/>
          </rPr>
          <t xml:space="preserve">
Less than secondary school (high school)  0
Secondary diploma (high school graduation)  30
One-year degree, diploma or certificate from  a university, college, trade or technical school, or other institute 90
Two-year program at a university, college, trade or technical school, or other institute 98
Bachelor's degree OR  a three or more year program at a university, college, trade or technical school, or other institute 120
Two or more certificates, diplomas, or degrees. One must be for a program of three or more years  128
Master's degree, OR professional degree needed to practice in a licensed profession (For “professional degree,” the degree program must have been in: medicine, veterinary medicine, dentistry, optometry, law, chiropractic medicine, or pharmacy.)  135
Doctoral level university degree (Ph.D.)  150</t>
        </r>
      </text>
    </comment>
    <comment ref="B44" authorId="0" shapeId="0" xr:uid="{015DB38E-E7F7-43F5-A47C-8F7443EA5BEE}">
      <text>
        <r>
          <rPr>
            <b/>
            <sz val="9"/>
            <color indexed="81"/>
            <rFont val="Segoe UI"/>
            <family val="2"/>
          </rPr>
          <t xml:space="preserve">Lila E. Kuhlmann:
Official languages proficiency - first official language
Tested by IELTS General Training
</t>
        </r>
        <r>
          <rPr>
            <sz val="9"/>
            <color indexed="81"/>
            <rFont val="Segoe UI"/>
            <family val="2"/>
          </rPr>
          <t xml:space="preserve">Maximum points for </t>
        </r>
        <r>
          <rPr>
            <u/>
            <sz val="9"/>
            <color indexed="81"/>
            <rFont val="Segoe UI"/>
            <family val="2"/>
          </rPr>
          <t xml:space="preserve">each </t>
        </r>
        <r>
          <rPr>
            <sz val="9"/>
            <color indexed="81"/>
            <rFont val="Segoe UI"/>
            <family val="2"/>
          </rPr>
          <t>ability (reading, writing, speaking and listening):
32 with a spouse or common-law partner
34 without a spouse or common-law partner</t>
        </r>
        <r>
          <rPr>
            <b/>
            <sz val="9"/>
            <color indexed="81"/>
            <rFont val="Segoe UI"/>
            <family val="2"/>
          </rPr>
          <t xml:space="preserve">
Canadian Language Benchmark (CLB) level per ability 
</t>
        </r>
        <r>
          <rPr>
            <sz val="9"/>
            <color indexed="81"/>
            <rFont val="Segoe UI"/>
            <family val="2"/>
          </rPr>
          <t xml:space="preserve">
</t>
        </r>
        <r>
          <rPr>
            <u/>
            <sz val="9"/>
            <color indexed="81"/>
            <rFont val="Segoe UI"/>
            <family val="2"/>
          </rPr>
          <t>With a spouse or common-law partne</t>
        </r>
        <r>
          <rPr>
            <sz val="9"/>
            <color indexed="81"/>
            <rFont val="Segoe UI"/>
            <family val="2"/>
          </rPr>
          <t xml:space="preserve">r (Maximum 128 points) 
Less than CLB 4  - 0 
CLB 4 or 5  - 6
CLB 6 -  8
CLB 7 - 16 
CLB 8 - 22 
CLB 9 - 29
CLB 10 or more - 32 
</t>
        </r>
        <r>
          <rPr>
            <u/>
            <sz val="9"/>
            <color indexed="81"/>
            <rFont val="Segoe UI"/>
            <family val="2"/>
          </rPr>
          <t xml:space="preserve">
Without a spouse or common-law partner</t>
        </r>
        <r>
          <rPr>
            <sz val="9"/>
            <color indexed="81"/>
            <rFont val="Segoe UI"/>
            <family val="2"/>
          </rPr>
          <t xml:space="preserve"> (Maximum 136 points)
Less than CLB 4  - 0 
CLB 4 or 5  - 6
CLB 6 -  9
CLB 7 - 17 
CLB 8 - 23 
CLB 9 - 31
CLB 10 or more - 34 
</t>
        </r>
      </text>
    </comment>
    <comment ref="B45" authorId="0" shapeId="0" xr:uid="{DA3DA364-64C6-4E0D-A63D-B640405DB7EF}">
      <text>
        <r>
          <rPr>
            <b/>
            <sz val="9"/>
            <color indexed="81"/>
            <rFont val="Segoe UI"/>
            <family val="2"/>
          </rPr>
          <t>Lila E. Kuhlmann:</t>
        </r>
        <r>
          <rPr>
            <sz val="9"/>
            <color indexed="81"/>
            <rFont val="Segoe UI"/>
            <family val="2"/>
          </rPr>
          <t xml:space="preserve">
</t>
        </r>
        <r>
          <rPr>
            <b/>
            <sz val="9"/>
            <color indexed="81"/>
            <rFont val="Segoe UI"/>
            <family val="2"/>
          </rPr>
          <t xml:space="preserve">Canadian Language Benchmark (CLB) level per ability </t>
        </r>
        <r>
          <rPr>
            <sz val="9"/>
            <color indexed="81"/>
            <rFont val="Segoe UI"/>
            <family val="2"/>
          </rPr>
          <t xml:space="preserve">
With a spouse or common-law partner: (Maximum 22 points) 
Without a spouse or common-law partner: (Maximum 24 points)
CLB 4 or less 0  - 0
CLB 5 or 6 - 1
CLB 7 or 8 - 3 
CLB 9 or more - 6</t>
        </r>
      </text>
    </comment>
    <comment ref="B46" authorId="0" shapeId="0" xr:uid="{FB15D68D-4C7F-4833-949E-A68E5FA4C504}">
      <text>
        <r>
          <rPr>
            <b/>
            <sz val="9"/>
            <color indexed="81"/>
            <rFont val="Segoe UI"/>
            <family val="2"/>
          </rPr>
          <t>Lila E. Kuhlmann:</t>
        </r>
        <r>
          <rPr>
            <sz val="9"/>
            <color indexed="81"/>
            <rFont val="Segoe UI"/>
            <family val="2"/>
          </rPr>
          <t xml:space="preserve">
Canadian work experience
With a spouse or common-law partner  (Maximum 70 points) 
None or less than a year 0 0
1 year - 35 
2 years - 46 
3 years - 56 
4 years - 63 
5 years or more - 70 
Without a spouse or common-law partner (Maximum 80 points)
None or less than a year  0
1 year  40
2 years  53
3 years  64
4 years  72
5 years or more  80</t>
        </r>
      </text>
    </comment>
    <comment ref="B48" authorId="0" shapeId="0" xr:uid="{9E854F20-CC2D-4CDB-9D3F-FC761499FE37}">
      <text>
        <r>
          <rPr>
            <b/>
            <sz val="9"/>
            <color indexed="81"/>
            <rFont val="Segoe UI"/>
            <family val="2"/>
          </rPr>
          <t>Lila E. Kuhlmann:</t>
        </r>
        <r>
          <rPr>
            <sz val="9"/>
            <color indexed="81"/>
            <rFont val="Segoe UI"/>
            <family val="2"/>
          </rPr>
          <t xml:space="preserve">
Brother or sister, brother in law or sister in law living in Canada who is a citizen or permanent resident of Canada = 15</t>
        </r>
      </text>
    </comment>
    <comment ref="B49" authorId="0" shapeId="0" xr:uid="{1B72D561-B0C1-4740-99C6-0EFB6067BC03}">
      <text>
        <r>
          <rPr>
            <b/>
            <sz val="9"/>
            <color indexed="81"/>
            <rFont val="Segoe UI"/>
            <family val="2"/>
          </rPr>
          <t>Lila E. Kuhlmann:</t>
        </r>
        <r>
          <rPr>
            <sz val="9"/>
            <color indexed="81"/>
            <rFont val="Segoe UI"/>
            <family val="2"/>
          </rPr>
          <t xml:space="preserve">
Post-secondary education in  Canada - credential of one or two years = 15
Post-secondary education in  Canada - credential of threee or more years = 30</t>
        </r>
      </text>
    </comment>
    <comment ref="B50" authorId="0" shapeId="0" xr:uid="{83763F4F-E295-4B4C-B5E3-C9095B807FA0}">
      <text>
        <r>
          <rPr>
            <b/>
            <sz val="9"/>
            <color indexed="81"/>
            <rFont val="Segoe UI"/>
            <family val="2"/>
          </rPr>
          <t>Lila E. Kuhlmann:</t>
        </r>
        <r>
          <rPr>
            <sz val="9"/>
            <color indexed="81"/>
            <rFont val="Segoe UI"/>
            <family val="2"/>
          </rPr>
          <t xml:space="preserve">
Arranged employment - NOC 00 (senior manager position) = 200</t>
        </r>
      </text>
    </comment>
    <comment ref="B51" authorId="0" shapeId="0" xr:uid="{FED550F6-0F9D-4DA5-93EE-18986C22E1E5}">
      <text>
        <r>
          <rPr>
            <b/>
            <sz val="9"/>
            <color indexed="81"/>
            <rFont val="Segoe UI"/>
            <family val="2"/>
          </rPr>
          <t>Lila E. Kuhlmann:</t>
        </r>
        <r>
          <rPr>
            <sz val="9"/>
            <color indexed="81"/>
            <rFont val="Segoe UI"/>
            <family val="2"/>
          </rPr>
          <t xml:space="preserve">
Arranged employment  NOC 0, A or B (no senior manager) = 50</t>
        </r>
      </text>
    </comment>
    <comment ref="B52" authorId="0" shapeId="0" xr:uid="{E7914505-DDDA-49F7-BAB6-5DEE08E96BD3}">
      <text>
        <r>
          <rPr>
            <b/>
            <sz val="9"/>
            <color indexed="81"/>
            <rFont val="Segoe UI"/>
            <family val="2"/>
          </rPr>
          <t>Lila E. Kuhlmann:</t>
        </r>
        <r>
          <rPr>
            <sz val="9"/>
            <color indexed="81"/>
            <rFont val="Segoe UI"/>
            <family val="2"/>
          </rPr>
          <t xml:space="preserve">
Provincial or territorial nomination = 600</t>
        </r>
      </text>
    </comment>
    <comment ref="B53" authorId="0" shapeId="0" xr:uid="{116913CB-7D6B-4506-970F-1E7D43D37E7C}">
      <text>
        <r>
          <rPr>
            <b/>
            <sz val="9"/>
            <color indexed="81"/>
            <rFont val="Segoe UI"/>
            <family val="2"/>
          </rPr>
          <t>Lila E. Kuhlmann:</t>
        </r>
        <r>
          <rPr>
            <sz val="9"/>
            <color indexed="81"/>
            <rFont val="Segoe UI"/>
            <family val="2"/>
          </rPr>
          <t xml:space="preserve">
Scored NCLC 7 or higher on all four French language skills and scored CLB 4 or lower in English (or didn’t take an English test) = 15
Scored NCLC 7 or higher on all four French language skills and scored CLB 5 or higher on all four English skills = 30
</t>
        </r>
      </text>
    </comment>
    <comment ref="B55" authorId="0" shapeId="0" xr:uid="{B27F7ABC-02BD-4213-A281-FA52985722B8}">
      <text>
        <r>
          <rPr>
            <b/>
            <sz val="9"/>
            <color indexed="81"/>
            <rFont val="Segoe UI"/>
            <family val="2"/>
          </rPr>
          <t>Lila E. Kuhlmann:</t>
        </r>
        <r>
          <rPr>
            <sz val="9"/>
            <color indexed="81"/>
            <rFont val="Segoe UI"/>
            <family val="2"/>
          </rPr>
          <t xml:space="preserve">
</t>
        </r>
        <r>
          <rPr>
            <b/>
            <sz val="9"/>
            <color indexed="81"/>
            <rFont val="Segoe UI"/>
            <family val="2"/>
          </rPr>
          <t>Good official language proficiency  X post-secondary degree</t>
        </r>
        <r>
          <rPr>
            <sz val="9"/>
            <color indexed="81"/>
            <rFont val="Segoe UI"/>
            <family val="2"/>
          </rPr>
          <t xml:space="preserve">
Secondary school (high school) credential or less 0 
One post-secondary program credential of one year or longer AND  all abilities CLB &gt; 7 AND at least one ability CLB &lt; 9 =  13
Two or more post-secondary program credentials AND at least one of these credentials was issued on completion of a post-secondary program of three years or longer  and AND all abilities CLB &gt; 7 AND at least one ability CLB &lt; 9 =  25
One post-secondary program credential of one year or longer AND all abilities CLB = 9 or more = 25
Two or more post-secondary program credentials AND at least one of these credentials was issued on completion of a post-secondary program of three years or longer  and AND all abilities CLB = 9 or more = 50
</t>
        </r>
      </text>
    </comment>
    <comment ref="B56" authorId="0" shapeId="0" xr:uid="{F9D3405D-4729-4CCD-8D9A-A0E0B4AC63CA}">
      <text>
        <r>
          <rPr>
            <b/>
            <sz val="9"/>
            <color indexed="81"/>
            <rFont val="Segoe UI"/>
            <family val="2"/>
          </rPr>
          <t>Lila E. Kuhlmann:</t>
        </r>
        <r>
          <rPr>
            <sz val="9"/>
            <color indexed="81"/>
            <rFont val="Segoe UI"/>
            <family val="2"/>
          </rPr>
          <t xml:space="preserve">
</t>
        </r>
        <r>
          <rPr>
            <b/>
            <sz val="9"/>
            <color indexed="81"/>
            <rFont val="Segoe UI"/>
            <family val="2"/>
          </rPr>
          <t xml:space="preserve">Canadian work experience X a post-secondary degree Points for education 
</t>
        </r>
        <r>
          <rPr>
            <sz val="9"/>
            <color indexed="81"/>
            <rFont val="Segoe UI"/>
            <family val="2"/>
          </rPr>
          <t xml:space="preserve">Secondary school (high school) credential or less = 0
0 year of Canadian work experience = 0
1 year of Canadian work experience AND one post-secondary program credential of one year or longer = 13
1 year of Canadian work experience AND Two or more post-secondary program credentials AND at least one of these credentials was issued on completion of a post-secondary program of three years or longer = 25
 2 years or more of Canadian work experience AND one post-secondary program credential of one year or longer = 25
 2 years or more of Canadian work experience AND Two or more post-secondary program credentials AND at least one of these credentials was issued on completion of a post-secondary program of three years or longer = 50
</t>
        </r>
      </text>
    </comment>
    <comment ref="B58" authorId="0" shapeId="0" xr:uid="{374A3B93-B589-4B15-9844-7BB81EE9A61F}">
      <text>
        <r>
          <rPr>
            <b/>
            <sz val="9"/>
            <color indexed="81"/>
            <rFont val="Segoe UI"/>
            <family val="2"/>
          </rPr>
          <t>Lila E. Kuhlmann:</t>
        </r>
        <r>
          <rPr>
            <sz val="9"/>
            <color indexed="81"/>
            <rFont val="Segoe UI"/>
            <family val="2"/>
          </rPr>
          <t xml:space="preserve">
</t>
        </r>
        <r>
          <rPr>
            <b/>
            <sz val="9"/>
            <color indexed="81"/>
            <rFont val="Segoe UI"/>
            <family val="2"/>
          </rPr>
          <t>Foreign work experience  X  With Canadian work experience</t>
        </r>
        <r>
          <rPr>
            <sz val="9"/>
            <color indexed="81"/>
            <rFont val="Segoe UI"/>
            <family val="2"/>
          </rPr>
          <t xml:space="preserve">
Years of experience Points for foreign work experience + 1 year of Canadian work experience
(Maximum 25 points) Points for foreign work experience + 2 years or more of Canadian work experience
(Maximum 50 points)
No foreign work experience= 0
No Canadian experience =  0
1 or 2 years of foreign work experience AND 1 year of Canadian work experience = 13 
1 or 2 years of foreign work experience AND 2 or more years of Canadian work experience = 25
3 years or more of foreign work experience AND 1 year of Canadian work experience = 25
3 years or more of foreign work experience AND 2 or more years of Canadian work experience = 50
</t>
        </r>
      </text>
    </comment>
    <comment ref="B59" authorId="0" shapeId="0" xr:uid="{C60181A5-6CD9-4546-844C-09BEF1441E12}">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B61" authorId="0" shapeId="0" xr:uid="{C5C4CDE1-CA5F-4991-BEC8-6339A645CA3F}">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B64" authorId="0" shapeId="0" xr:uid="{78732F51-2EC8-4AAE-9D32-5DABEAB8588E}">
      <text>
        <r>
          <rPr>
            <b/>
            <sz val="9"/>
            <color indexed="81"/>
            <rFont val="Segoe UI"/>
            <family val="2"/>
          </rPr>
          <t>Lila E. Kuhlmann:</t>
        </r>
        <r>
          <rPr>
            <sz val="9"/>
            <color indexed="81"/>
            <rFont val="Segoe UI"/>
            <family val="2"/>
          </rPr>
          <t xml:space="preserve">
</t>
        </r>
        <r>
          <rPr>
            <b/>
            <sz val="9"/>
            <color indexed="81"/>
            <rFont val="Segoe UI"/>
            <family val="2"/>
          </rPr>
          <t xml:space="preserve">Spouse’s or common-law partner’s level of education With spouse or common-law partner </t>
        </r>
        <r>
          <rPr>
            <sz val="9"/>
            <color indexed="81"/>
            <rFont val="Segoe UI"/>
            <family val="2"/>
          </rPr>
          <t xml:space="preserve">(Maximum 10 points) 
Less than secondary school (high school) = 0
Secondary school (high school graduation) = 2
One-year program at a university, college, trade or technical school, or other institute = 6 
Two-year program at a university, college, trade or technical in school, or other institute = 7 
Bachelor's degree OR  a three or more year program at a university, college, trade or technical school, or other institute = 8 
Two or more certificates, diplomas, or degrees. One must be for a program of three or more years = 9 
Master's degree, or professional degree needed to practice in a licensed profession (For “professional degree”, the degree program must have been in: medicine, veterinary medicine, dentistry, optometry, law, chiropractic medicine, or pharmacy.) = 10 
Doctoral level university degree (PhD) = 10 </t>
        </r>
      </text>
    </comment>
    <comment ref="B65" authorId="0" shapeId="0" xr:uid="{F5E47418-A6A9-4FBA-AE64-0D6E6217FD63}">
      <text>
        <r>
          <rPr>
            <b/>
            <sz val="9"/>
            <color indexed="81"/>
            <rFont val="Segoe UI"/>
            <family val="2"/>
          </rPr>
          <t>Lila E. Kuhlmann:</t>
        </r>
        <r>
          <rPr>
            <sz val="9"/>
            <color indexed="81"/>
            <rFont val="Segoe UI"/>
            <family val="2"/>
          </rPr>
          <t xml:space="preserve">
</t>
        </r>
        <r>
          <rPr>
            <b/>
            <sz val="9"/>
            <color indexed="81"/>
            <rFont val="Segoe UI"/>
            <family val="2"/>
          </rPr>
          <t>Spouse's or common-law partner's official languages proficiency - first official language</t>
        </r>
        <r>
          <rPr>
            <sz val="9"/>
            <color indexed="81"/>
            <rFont val="Segoe UI"/>
            <family val="2"/>
          </rPr>
          <t xml:space="preserve">
Canadian Language Benchmark (CLB) level per ability (reading, writing, speaking and listening ) Maximum 20 points for section
CLB 4 or less - 0 
CLB 5 or 6 - 1 
CLB 7 or 8 - 3 
CLB 9 or more - 5 </t>
        </r>
      </text>
    </comment>
    <comment ref="B66" authorId="0" shapeId="0" xr:uid="{6AF35C44-F924-4BBF-B2AC-62B6167FF03A}">
      <text>
        <r>
          <rPr>
            <b/>
            <sz val="9"/>
            <color indexed="81"/>
            <rFont val="Segoe UI"/>
            <family val="2"/>
          </rPr>
          <t>Lila E. Kuhlmann:</t>
        </r>
        <r>
          <rPr>
            <sz val="9"/>
            <color indexed="81"/>
            <rFont val="Segoe UI"/>
            <family val="2"/>
          </rPr>
          <t xml:space="preserve">
</t>
        </r>
        <r>
          <rPr>
            <b/>
            <sz val="9"/>
            <color indexed="81"/>
            <rFont val="Segoe UI"/>
            <family val="2"/>
          </rPr>
          <t>Spouse's Canadian work experience (</t>
        </r>
        <r>
          <rPr>
            <sz val="9"/>
            <color indexed="81"/>
            <rFont val="Segoe UI"/>
            <family val="2"/>
          </rPr>
          <t xml:space="preserve">Maximum 10 points)
None or less than a year 0
1 year - 5 
2 years - 7 
3 years -8 
4 years - 9 
5 years or more - 10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A6" authorId="0" shapeId="0" xr:uid="{26C37175-1BA1-4745-948A-9848440B119B}">
      <text>
        <r>
          <rPr>
            <b/>
            <sz val="9"/>
            <color indexed="81"/>
            <rFont val="Segoe UI"/>
            <family val="2"/>
          </rPr>
          <t>Lila E. Kuhlmann:</t>
        </r>
        <r>
          <rPr>
            <sz val="9"/>
            <color indexed="81"/>
            <rFont val="Segoe UI"/>
            <family val="2"/>
          </rPr>
          <t xml:space="preserve">
Anote Anote o número equivalente ao seu grau de instrução </t>
        </r>
        <r>
          <rPr>
            <u/>
            <sz val="9"/>
            <color indexed="81"/>
            <rFont val="Segoe UI"/>
            <family val="2"/>
          </rPr>
          <t>segundo a tabela abaixo</t>
        </r>
        <r>
          <rPr>
            <sz val="9"/>
            <color indexed="81"/>
            <rFont val="Segoe UI"/>
            <family val="2"/>
          </rPr>
          <t>.  Na linha ao lado, escreva todos os graus pós-secundários, o título recebido e tempo de duração de cada curso. Não se preocupe com o espaço. Simplesmente digite tudo e clique em Enter ao final.
1 - Menos que o ensino médio 
2 - Diploma de Graduação no Ensino Médio)
3 - Diploma de um ano de curso técnico cursado após o ensino médio com ao manos 900 h de duração
4- Programa de dois anos em uma escola técnica cursado após ou ensino médio 
5 - Bacharelado ou curso técnico de, no mínimo, 3 anos. (leia o item 7 antes de responder)
6 - Dois ou mais diplomas provenientes de cursos pós ensino médio, sendo que um deles deve ser um programa de três ou mais anos
7 - Mestrado OU graduação em: medicina, medicina veterinária, odontologia, optometria, direito, medicina quiroprática ou farmácia.
8 - Doutorado em nível de doutorado (Ph.D.)</t>
        </r>
      </text>
    </comment>
    <comment ref="A7" authorId="0" shapeId="0" xr:uid="{E356996A-66F7-4734-A4E0-D6CDADB2BF31}">
      <text>
        <r>
          <rPr>
            <b/>
            <sz val="9"/>
            <color indexed="81"/>
            <rFont val="Segoe UI"/>
            <family val="2"/>
          </rPr>
          <t xml:space="preserve">Caso você não realizado o IELTS (teste de inglês), por favor, estime a sua nota consultando a tabela a seguir, tomando como base uma escala de 0 a 9.
IELTS - O IELTS tem bandas de 0 à 9 . 
</t>
        </r>
        <r>
          <rPr>
            <sz val="9"/>
            <color indexed="81"/>
            <rFont val="Segoe UI"/>
            <family val="2"/>
          </rPr>
          <t xml:space="preserve">
Banda 9 - Expert  -Você tem um comando operacional completo do idioma. Seu uso do inglês é apropriado, preciso e fluente e você demonstra total compreensão.
Banda 8  - Usuário muito bom - Você tem um comando totalmente operacional do idioma com apenas imprecisões não sistemáticas ocasionais e uso inadequado. Você pode entender mal algumas coisas em situações desconhecidas. Você controla bem argumentação detalhada complexa.
Banda 7 - Bom usuário - Você tem um comando operacional do idioma, embora com imprecisões ocasionais, uso inadequado e mal-entendidos em algumas situações. Geralmente você lida bem com linguagem complexa e entende o raciocínio detalhado.
Banda 6 - Usuário competente - Geralmente você tem um comando efetivo do idioma, apesar de algumas imprecisões, uso inadequado e mal-entendidos. Você pode usar e entender uma linguagem razoavelmente complexa, particularmente em situações familiares.
Banda 5 - Usuário modesto - Você tem um comando parcial do idioma e enfrenta o significado geral na maioria das situações, embora seja provável que você cometa muitos erros. Você deve ser capaz de lidar com comunicação básica em seu próprio campo.
Banda 4 - Usuário limitado - Sua competência básica é limitada a situações familiares. Você freqüentemente mostra problemas de compreensão e expressão. Você não é capaz de usar linguagem complexa.
Banda 3 - Usuário extremamente limitado - Você transmite e entende apenas o significado geral em situações muito familiares. Há falhas frequentes na comunicação.
Banda 2 - Usuário intermitente - Você tem grande dificuldade em entender inglês falado e escrito.
Banda 1 - Não-usuário - Você não pode usar o idioma, exceto algumas palavras isoladas.
Banda 0 - Não tentou o teste -Você não respondeu às perguntas.</t>
        </r>
        <r>
          <rPr>
            <b/>
            <sz val="9"/>
            <color indexed="81"/>
            <rFont val="Segoe UI"/>
            <family val="2"/>
          </rPr>
          <t xml:space="preserve">
</t>
        </r>
      </text>
    </comment>
    <comment ref="A12" authorId="0" shapeId="0" xr:uid="{C91F31DA-2571-44CA-BC34-7E78292D60CE}">
      <text>
        <r>
          <rPr>
            <b/>
            <sz val="9"/>
            <color indexed="81"/>
            <rFont val="Segoe UI"/>
            <family val="2"/>
          </rPr>
          <t xml:space="preserve">Caso você não tenha realizado o TEF (teste de francês), por favor, estive a sua nota tomando como base uma escala de 0 a 12.
</t>
        </r>
        <r>
          <rPr>
            <b/>
            <sz val="9"/>
            <color indexed="81"/>
            <rFont val="Segoe UI"/>
            <family val="2"/>
          </rPr>
          <t xml:space="preserve">
TEF tem bandas de 0 à 12 e é o teste de proficiência em francês
</t>
        </r>
        <r>
          <rPr>
            <sz val="9"/>
            <color indexed="81"/>
            <rFont val="Segoe UI"/>
            <family val="2"/>
          </rPr>
          <t>CLB Level     Reading     Writing     Listening     Speaking
10                  263-277      393-415      316-333      393-415
9                   248-262       371-392      298-315      371-392
8                   233-247       349-370      280-297      349-370
7                   207-232       310-348      249-279      310-348
6                  181-206        271-309      217-248      271-309
5                  151-180        226-270      181-216      226-270
4                  121-150       181-225       145-180      181-225
​​Correspondências TEF/CECR/NCLC
TEF 0  e 1 = CERC A1 = CLB 0/1  ;  TEF 2 = CERC A2 = CLB 2/3  ;  TEF 3 = CERC B1 = CLB 4/5 ; TEF 4 = CERC B2 = CLB 6/7  ;  TEF 5 = CERC C1 = CLB 8/9/10  ;  TEF 6 = CERC C2 = CLB 11/12
Notas CLB
Seções obrigatórias: total 900   = Compreensão Escrita: 300  /  Compreensão Auditiva: 360  /  Vocabulário e Estrutura: 240
Seções opcionais: Expressão Escrita: total 450 = Coerência temática e semântica: 150  /  Capacidade de argumentar e resumir: 120  /  Estrutura e vocabulário: 180
Seções opcionais: Expressão Oral: total 450 = Entendendo os tópicos e encontrando informações apropriadas: 120 / Explicação de fatos e argumentação: 150 Estrutura e vocabulário: 180</t>
        </r>
      </text>
    </comment>
    <comment ref="A18" authorId="0" shapeId="0" xr:uid="{A5719BC4-735A-4AD7-A2E1-767BBD0FABB0}">
      <text>
        <r>
          <rPr>
            <b/>
            <sz val="9"/>
            <color indexed="81"/>
            <rFont val="Segoe UI"/>
            <family val="2"/>
          </rPr>
          <t>Lila E. Kuhlmann:</t>
        </r>
        <r>
          <rPr>
            <sz val="9"/>
            <color indexed="81"/>
            <rFont val="Segoe UI"/>
            <family val="2"/>
          </rPr>
          <t xml:space="preserve">
Digite 
0 para nenhuma experiência de trabalho no Canadá
1 para 1 ano de experiência de trabalho no Canadá
2 para 2 anos de experiência de trabalho no Canadá
3 para 3 anos de experiência de trabalho no Canadá
4 para 4 anos de experiência de trabalho no Canadá
5 para 5 ou mais anos de experiência de trabalho no Canadá</t>
        </r>
      </text>
    </comment>
    <comment ref="A19" authorId="0" shapeId="0" xr:uid="{9A39717D-D45D-4A3E-9BBC-920C98869081}">
      <text>
        <r>
          <rPr>
            <b/>
            <sz val="9"/>
            <color indexed="81"/>
            <rFont val="Segoe UI"/>
            <family val="2"/>
          </rPr>
          <t>Escolha o cargo cuja experiência voocê consiga comprovar através de carta da empresa, chefe ou ex-chefe. Essa experiência precisa ser remunerada e seu exercício deve ter sido em uma mesma atividade nos últimos 10 anos.
Ex: trabalhei como auxiliar de escritório por 2 anos e 8 meses. Digite 2. Especifique o cargo em "outras informações".</t>
        </r>
        <r>
          <rPr>
            <sz val="9"/>
            <color indexed="81"/>
            <rFont val="Segoe UI"/>
            <family val="2"/>
          </rPr>
          <t xml:space="preserve">
Digite:
0 para nenhuma experiência de trabalho</t>
        </r>
        <r>
          <rPr>
            <u/>
            <sz val="9"/>
            <color indexed="81"/>
            <rFont val="Segoe UI"/>
            <family val="2"/>
          </rPr>
          <t xml:space="preserve"> fora </t>
        </r>
        <r>
          <rPr>
            <sz val="9"/>
            <color indexed="81"/>
            <rFont val="Segoe UI"/>
            <family val="2"/>
          </rPr>
          <t>do Canadá, inclusive no Brasil
1 para 1 anos de experiência de trabalho fora do Canadá
2 para 2 anos de experiência de trabalho fora do Canadá
3 para 3 ou mais anos de experiência de trabalho fora do Canadá</t>
        </r>
      </text>
    </comment>
    <comment ref="A20" authorId="0" shapeId="0" xr:uid="{DA15B584-D01F-4C49-84B7-E5181E6A8CC6}">
      <text>
        <r>
          <rPr>
            <b/>
            <sz val="9"/>
            <color indexed="81"/>
            <rFont val="Segoe UI"/>
            <family val="2"/>
          </rPr>
          <t>Lila E. Kuhlmann:</t>
        </r>
        <r>
          <rPr>
            <sz val="9"/>
            <color indexed="81"/>
            <rFont val="Segoe UI"/>
            <family val="2"/>
          </rPr>
          <t xml:space="preserve">
Digite S caso você tenha cursado algum curso técnico</t>
        </r>
        <r>
          <rPr>
            <u/>
            <sz val="9"/>
            <color indexed="81"/>
            <rFont val="Segoe UI"/>
            <family val="2"/>
          </rPr>
          <t xml:space="preserve"> pós ensino médio</t>
        </r>
        <r>
          <rPr>
            <sz val="9"/>
            <color indexed="81"/>
            <rFont val="Segoe UI"/>
            <family val="2"/>
          </rPr>
          <t xml:space="preserve"> que forme:
trabalhadores industriais, elétricos e de construção
trabalhadores de manutenção e operação de equipamentos
supervisores e trabalhadores técnicos em recursos naturais, agricultura e produção relacionada
supervisores de processamento, manufatura e serviços públicos e operadores de controle central
chefs e cozinheiros
açougueiros e padeiros
</t>
        </r>
        <r>
          <rPr>
            <u/>
            <sz val="9"/>
            <color indexed="81"/>
            <rFont val="Segoe UI"/>
            <family val="2"/>
          </rPr>
          <t xml:space="preserve">Caso tenha respondido S, por favor, especifique o curso, a carga horária, tempo de experiência de trabalho atuando na área e as ocupações por que passou.
</t>
        </r>
        <r>
          <rPr>
            <sz val="9"/>
            <color indexed="81"/>
            <rFont val="Segoe UI"/>
            <family val="2"/>
          </rPr>
          <t xml:space="preserve">
</t>
        </r>
      </text>
    </comment>
    <comment ref="A22" authorId="0" shapeId="0" xr:uid="{8E6B4DE4-AA79-44C3-A837-11382B916344}">
      <text>
        <r>
          <rPr>
            <b/>
            <sz val="9"/>
            <color indexed="81"/>
            <rFont val="Segoe UI"/>
            <family val="2"/>
          </rPr>
          <t>Lila E. Kuhlmann:</t>
        </r>
        <r>
          <rPr>
            <sz val="9"/>
            <color indexed="81"/>
            <rFont val="Segoe UI"/>
            <family val="2"/>
          </rPr>
          <t xml:space="preserve">
Digite o número de irmãos, irmãs, cunhados e cunhadas que possui no Canadá
</t>
        </r>
      </text>
    </comment>
    <comment ref="A23" authorId="0" shapeId="0" xr:uid="{56A30792-4006-4FF0-9270-76440F53914D}">
      <text>
        <r>
          <rPr>
            <b/>
            <sz val="9"/>
            <color indexed="81"/>
            <rFont val="Segoe UI"/>
            <family val="2"/>
          </rPr>
          <t>Lila E. Kuhlmann:</t>
        </r>
        <r>
          <rPr>
            <sz val="9"/>
            <color indexed="81"/>
            <rFont val="Segoe UI"/>
            <family val="2"/>
          </rPr>
          <t xml:space="preserve">
Caso tenha cursado um programa pós secundário no Canadá, escreva quantos anos de duração. Anote na linha ao lado qual foi o programa, nome do college, carga horária (full time ou part time).
</t>
        </r>
        <r>
          <rPr>
            <u/>
            <sz val="9"/>
            <color indexed="81"/>
            <rFont val="Segoe UI"/>
            <family val="2"/>
          </rPr>
          <t>Cursos de inglês não são elegíveis.</t>
        </r>
      </text>
    </comment>
    <comment ref="A24" authorId="0" shapeId="0" xr:uid="{12BADC76-DAB3-4C65-94D3-988B082D5F4E}">
      <text>
        <r>
          <rPr>
            <b/>
            <sz val="9"/>
            <color indexed="81"/>
            <rFont val="Segoe UI"/>
            <family val="2"/>
          </rPr>
          <t>Lila E. Kuhlmann:</t>
        </r>
        <r>
          <rPr>
            <sz val="9"/>
            <color indexed="81"/>
            <rFont val="Segoe UI"/>
            <family val="2"/>
          </rPr>
          <t xml:space="preserve">
Caso você não tenha uma oferta de trabalho, basta deixar em branco.</t>
        </r>
      </text>
    </comment>
    <comment ref="A25" authorId="0" shapeId="0" xr:uid="{C0245090-B03F-4921-8B65-5AC38B46C0AF}">
      <text>
        <r>
          <rPr>
            <b/>
            <sz val="9"/>
            <color indexed="81"/>
            <rFont val="Segoe UI"/>
            <family val="2"/>
          </rPr>
          <t>Lila E. Kuhlmann:</t>
        </r>
        <r>
          <rPr>
            <sz val="9"/>
            <color indexed="81"/>
            <rFont val="Segoe UI"/>
            <family val="2"/>
          </rPr>
          <t xml:space="preserve">
Caso você não tenha uma oferta de trabalho, basta deixar em branco.</t>
        </r>
      </text>
    </comment>
    <comment ref="A26" authorId="0" shapeId="0" xr:uid="{806A9794-C74A-4766-8F38-F5F484D60046}">
      <text>
        <r>
          <rPr>
            <b/>
            <sz val="9"/>
            <color indexed="81"/>
            <rFont val="Segoe UI"/>
            <family val="2"/>
          </rPr>
          <t>Lila E. Kuhlmann:</t>
        </r>
        <r>
          <rPr>
            <sz val="9"/>
            <color indexed="81"/>
            <rFont val="Segoe UI"/>
            <family val="2"/>
          </rPr>
          <t xml:space="preserve">
Caso você não tenha recebido um convite territorial ou provincial, basta deixar em branco.</t>
        </r>
      </text>
    </comment>
    <comment ref="A28" authorId="0" shapeId="0" xr:uid="{E7EFA562-63B9-4A9D-A7A0-BA88C59279F4}">
      <text>
        <r>
          <rPr>
            <b/>
            <sz val="9"/>
            <color indexed="81"/>
            <rFont val="Segoe UI"/>
            <family val="2"/>
          </rPr>
          <t>Veja o número de membros da sua família e o valor em  Canadian dollars. Essa comprovação deverá ser feita no momento em que você receber um convite para ser residente permanente pelo Express Entry. Caso você não seja capaz de comprovar, não se preocupe. Essa análise de perfil considera outras possibilidades cuja comprovação é significantemente menor, mas você precisaria escolher uma província para viver.
1  - $12,960
2  - $16,135
3 -  $19,836
4 -  $24,083
5 -  $27,315
6  - $30,806
7 -  $34,299
Para cada membro adicional $3,492</t>
        </r>
        <r>
          <rPr>
            <sz val="9"/>
            <color indexed="81"/>
            <rFont val="Segoe U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A6" authorId="0" shapeId="0" xr:uid="{BC01E8A2-9ABA-45EE-8A14-A39296F44A4C}">
      <text>
        <r>
          <rPr>
            <b/>
            <sz val="9"/>
            <color indexed="81"/>
            <rFont val="Segoe UI"/>
            <family val="2"/>
          </rPr>
          <t>Lila E. Kuhlmann:</t>
        </r>
        <r>
          <rPr>
            <sz val="9"/>
            <color indexed="81"/>
            <rFont val="Segoe UI"/>
            <family val="2"/>
          </rPr>
          <t xml:space="preserve">
Anote Anote o número equivalente ao seu grau de instrução </t>
        </r>
        <r>
          <rPr>
            <u/>
            <sz val="9"/>
            <color indexed="81"/>
            <rFont val="Segoe UI"/>
            <family val="2"/>
          </rPr>
          <t>segundo a tabela abaixo</t>
        </r>
        <r>
          <rPr>
            <sz val="9"/>
            <color indexed="81"/>
            <rFont val="Segoe UI"/>
            <family val="2"/>
          </rPr>
          <t>.  Na linha ao lado, escreva todos os graus pós-secundários, o título recebido e tempo de duração de cada curso. Não se preocupe com o espaço. Simplesmente digite tudo e clique em Enter ao final.
1 - Menos que o ensino médio 
2 - Diploma de Graduação no Ensino Médio)
3 - Diploma de um ano de curso técnico cursado após o ensino médio com ao manos 900 h de duração
4- Programa de dois anos em uma escola técnica cursado após ou ensino médio 
5 - Bacharelado ou curso técnico de, no mínimo, 3 anos. (leia o item 7 antes de responder)
6 - Dois ou mais diplomas provenientes de cursos pós ensino médio, sendo que um deles deve ser um programa de três ou mais anos
7 - Mestrado OU graduação em: medicina, medicina veterinária, odontologia, optometria, direito, medicina quiroprática ou farmácia.
8 - Doutorado em nível de doutorado (Ph.D.)</t>
        </r>
      </text>
    </comment>
    <comment ref="A7" authorId="0" shapeId="0" xr:uid="{6BDBEE33-3657-4B88-AC3F-E06CAB42671F}">
      <text>
        <r>
          <rPr>
            <b/>
            <sz val="9"/>
            <color indexed="81"/>
            <rFont val="Segoe UI"/>
            <family val="2"/>
          </rPr>
          <t xml:space="preserve">Caso você não realizado o IELTS (teste de inglês), por favor, estime a sua nota consultando a tabela a seguir, tomando como base uma escala de 0 a 9.
IELTS - O IELTS tem bandas de 0 à 9 . 
</t>
        </r>
        <r>
          <rPr>
            <sz val="9"/>
            <color indexed="81"/>
            <rFont val="Segoe UI"/>
            <family val="2"/>
          </rPr>
          <t xml:space="preserve">
Banda 9 - Expert  -Você tem um comando operacional completo do idioma. Seu uso do inglês é apropriado, preciso e fluente e você demonstra total compreensão.
Banda 8  - Usuário muito bom - Você tem um comando totalmente operacional do idioma com apenas imprecisões não sistemáticas ocasionais e uso inadequado. Você pode entender mal algumas coisas em situações desconhecidas. Você controla bem argumentação detalhada complexa.
Banda 7 - Bom usuário - Você tem um comando operacional do idioma, embora com imprecisões ocasionais, uso inadequado e mal-entendidos em algumas situações. Geralmente você lida bem com linguagem complexa e entende o raciocínio detalhado.
Banda 6 - Usuário competente - Geralmente você tem um comando efetivo do idioma, apesar de algumas imprecisões, uso inadequado e mal-entendidos. Você pode usar e entender uma linguagem razoavelmente complexa, particularmente em situações familiares.
Banda 5 - Usuário modesto - Você tem um comando parcial do idioma e enfrenta o significado geral na maioria das situações, embora seja provável que você cometa muitos erros. Você deve ser capaz de lidar com comunicação básica em seu próprio campo.
Banda 4 - Usuário limitado - Sua competência básica é limitada a situações familiares. Você freqüentemente mostra problemas de compreensão e expressão. Você não é capaz de usar linguagem complexa.
Banda 3 - Usuário extremamente limitado - Você transmite e entende apenas o significado geral em situações muito familiares. Há falhas frequentes na comunicação.
Banda 2 - Usuário intermitente - Você tem grande dificuldade em entender inglês falado e escrito.
Banda 1 - Não-usuário - Você não pode usar o idioma, exceto algumas palavras isoladas.
Banda 0 - Não tentou o teste -Você não respondeu às perguntas.</t>
        </r>
        <r>
          <rPr>
            <b/>
            <sz val="9"/>
            <color indexed="81"/>
            <rFont val="Segoe UI"/>
            <family val="2"/>
          </rPr>
          <t xml:space="preserve">
</t>
        </r>
      </text>
    </comment>
    <comment ref="A12" authorId="0" shapeId="0" xr:uid="{42807745-4C22-4EC0-A644-47C02E7D1EBC}">
      <text>
        <r>
          <rPr>
            <b/>
            <sz val="9"/>
            <color indexed="81"/>
            <rFont val="Segoe UI"/>
            <family val="2"/>
          </rPr>
          <t xml:space="preserve">Caso você não tenha realizado o TEF (teste de francês), por favor, estive a sua nota tomando como base uma escala de 0 a 12.
</t>
        </r>
        <r>
          <rPr>
            <b/>
            <sz val="9"/>
            <color indexed="81"/>
            <rFont val="Segoe UI"/>
            <family val="2"/>
          </rPr>
          <t xml:space="preserve">
TEF tem bandas de 0 à 12 e é o teste de proficiência em francês
</t>
        </r>
        <r>
          <rPr>
            <sz val="9"/>
            <color indexed="81"/>
            <rFont val="Segoe UI"/>
            <family val="2"/>
          </rPr>
          <t>CLB Level     Reading     Writing     Listening     Speaking
10                  263-277      393-415      316-333      393-415
9                   248-262       371-392      298-315      371-392
8                   233-247       349-370      280-297      349-370
7                   207-232       310-348      249-279      310-348
6                  181-206        271-309      217-248      271-309
5                  151-180        226-270      181-216      226-270
4                  121-150       181-225       145-180      181-225
​​Correspondências TEF/CECR/NCLC
TEF 0  e 1 = CERC A1 = CLB 0/1  ;  TEF 2 = CERC A2 = CLB 2/3  ;  TEF 3 = CERC B1 = CLB 4/5 ; TEF 4 = CERC B2 = CLB 6/7  ;  TEF 5 = CERC C1 = CLB 8/9/10  ;  TEF 6 = CERC C2 = CLB 11/12
Notas CLB
Seções obrigatórias: total 900   = Compreensão Escrita: 300  /  Compreensão Auditiva: 360  /  Vocabulário e Estrutura: 240
Seções opcionais: Expressão Escrita: total 450 = Coerência temática e semântica: 150  /  Capacidade de argumentar e resumir: 120  /  Estrutura e vocabulário: 180
Seções opcionais: Expressão Oral: total 450 = Entendendo os tópicos e encontrando informações apropriadas: 120 / Explicação de fatos e argumentação: 150 Estrutura e vocabulário: 180</t>
        </r>
      </text>
    </comment>
    <comment ref="A18" authorId="0" shapeId="0" xr:uid="{E410BAA0-4F3E-4227-B0CE-04F19A8028C5}">
      <text>
        <r>
          <rPr>
            <b/>
            <sz val="9"/>
            <color indexed="81"/>
            <rFont val="Segoe UI"/>
            <family val="2"/>
          </rPr>
          <t>Lila E. Kuhlmann:</t>
        </r>
        <r>
          <rPr>
            <sz val="9"/>
            <color indexed="81"/>
            <rFont val="Segoe UI"/>
            <family val="2"/>
          </rPr>
          <t xml:space="preserve">
Digite 
0 para nenhuma experiência de trabalho no Canadá
1 para 1 ano de experiência de trabalho no Canadá
2 para 2 anos de experiência de trabalho no Canadá
3 para 3 anos de experiência de trabalho no Canadá
4 para 4 anos de experiência de trabalho no Canadá
5 para 5 ou mais anos de experiência de trabalho no Canadá</t>
        </r>
      </text>
    </comment>
    <comment ref="A19" authorId="0" shapeId="0" xr:uid="{85C6FBE5-B356-42A5-9F13-418B7777955C}">
      <text>
        <r>
          <rPr>
            <b/>
            <sz val="9"/>
            <color indexed="81"/>
            <rFont val="Segoe UI"/>
            <family val="2"/>
          </rPr>
          <t>Escolha o cargo cuja experiência voocê consiga comprovar através de carta da empresa, chefe ou ex-chefe. Essa experiência precisa ser remunerada e seu exercício deve ter sido em uma mesma atividade nos últimos 10 anos.
Ex: trabalhei como auxiliar de escritório por 2 anos e 8 meses. Digite 2. Especifique o cargo em "outras informações".</t>
        </r>
        <r>
          <rPr>
            <sz val="9"/>
            <color indexed="81"/>
            <rFont val="Segoe UI"/>
            <family val="2"/>
          </rPr>
          <t xml:space="preserve">
Digite:
0 para nenhuma experiência de trabalho</t>
        </r>
        <r>
          <rPr>
            <u/>
            <sz val="9"/>
            <color indexed="81"/>
            <rFont val="Segoe UI"/>
            <family val="2"/>
          </rPr>
          <t xml:space="preserve"> fora </t>
        </r>
        <r>
          <rPr>
            <sz val="9"/>
            <color indexed="81"/>
            <rFont val="Segoe UI"/>
            <family val="2"/>
          </rPr>
          <t>do Canadá, inclusive no Brasil
1 para 1 anos de experiência de trabalho fora do Canadá
2 para 2 anos de experiência de trabalho fora do Canadá
3 para 3 ou mais anos de experiência de trabalho fora do Canadá</t>
        </r>
      </text>
    </comment>
    <comment ref="A20" authorId="0" shapeId="0" xr:uid="{E02779B2-E252-452C-AACC-02172EF95139}">
      <text>
        <r>
          <rPr>
            <b/>
            <sz val="9"/>
            <color indexed="81"/>
            <rFont val="Segoe UI"/>
            <family val="2"/>
          </rPr>
          <t>Lila E. Kuhlmann:</t>
        </r>
        <r>
          <rPr>
            <sz val="9"/>
            <color indexed="81"/>
            <rFont val="Segoe UI"/>
            <family val="2"/>
          </rPr>
          <t xml:space="preserve">
Digite S caso você tenha cursado algum curso técnico</t>
        </r>
        <r>
          <rPr>
            <u/>
            <sz val="9"/>
            <color indexed="81"/>
            <rFont val="Segoe UI"/>
            <family val="2"/>
          </rPr>
          <t xml:space="preserve"> pós ensino médio</t>
        </r>
        <r>
          <rPr>
            <sz val="9"/>
            <color indexed="81"/>
            <rFont val="Segoe UI"/>
            <family val="2"/>
          </rPr>
          <t xml:space="preserve"> que forme:
trabalhadores industriais, elétricos e de construção
trabalhadores de manutenção e operação de equipamentos
supervisores e trabalhadores técnicos em recursos naturais, agricultura e produção relacionada
supervisores de processamento, manufatura e serviços públicos e operadores de controle central
chefs e cozinheiros
açougueiros e padeiros
</t>
        </r>
        <r>
          <rPr>
            <u/>
            <sz val="9"/>
            <color indexed="81"/>
            <rFont val="Segoe UI"/>
            <family val="2"/>
          </rPr>
          <t xml:space="preserve">Caso tenha respondido S, por favor, especifique o curso, a carga horária, tempo de experiência de trabalho atuando na área e as ocupações por que passou.
</t>
        </r>
        <r>
          <rPr>
            <sz val="9"/>
            <color indexed="81"/>
            <rFont val="Segoe UI"/>
            <family val="2"/>
          </rPr>
          <t xml:space="preserve">
</t>
        </r>
      </text>
    </comment>
    <comment ref="A22" authorId="0" shapeId="0" xr:uid="{E1B7A91A-B943-4FEA-95D4-76CFC438FA0F}">
      <text>
        <r>
          <rPr>
            <b/>
            <sz val="9"/>
            <color indexed="81"/>
            <rFont val="Segoe UI"/>
            <family val="2"/>
          </rPr>
          <t>Lila E. Kuhlmann:</t>
        </r>
        <r>
          <rPr>
            <sz val="9"/>
            <color indexed="81"/>
            <rFont val="Segoe UI"/>
            <family val="2"/>
          </rPr>
          <t xml:space="preserve">
Digite o número de irmãos, irmãs, cunhados e cunhadas que possui no Canadá
</t>
        </r>
      </text>
    </comment>
    <comment ref="A23" authorId="0" shapeId="0" xr:uid="{93186446-3010-46BD-9FBB-4E7FC3A6CADD}">
      <text>
        <r>
          <rPr>
            <b/>
            <sz val="9"/>
            <color indexed="81"/>
            <rFont val="Segoe UI"/>
            <family val="2"/>
          </rPr>
          <t>Lila E. Kuhlmann:</t>
        </r>
        <r>
          <rPr>
            <sz val="9"/>
            <color indexed="81"/>
            <rFont val="Segoe UI"/>
            <family val="2"/>
          </rPr>
          <t xml:space="preserve">
Caso tenha cursado um programa pós secundário no Canadá, escreva quantos anos de duração. Anote na linha ao lado qual foi o programa, nome do college, carga horária (full time ou part time).
</t>
        </r>
        <r>
          <rPr>
            <u/>
            <sz val="9"/>
            <color indexed="81"/>
            <rFont val="Segoe UI"/>
            <family val="2"/>
          </rPr>
          <t>Cursos de inglês não são elegíveis.</t>
        </r>
      </text>
    </comment>
    <comment ref="A24" authorId="0" shapeId="0" xr:uid="{7031CF09-105C-463D-8919-6C605CFAA37C}">
      <text>
        <r>
          <rPr>
            <b/>
            <sz val="9"/>
            <color indexed="81"/>
            <rFont val="Segoe UI"/>
            <family val="2"/>
          </rPr>
          <t>Lila E. Kuhlmann:</t>
        </r>
        <r>
          <rPr>
            <sz val="9"/>
            <color indexed="81"/>
            <rFont val="Segoe UI"/>
            <family val="2"/>
          </rPr>
          <t xml:space="preserve">
Caso você não tenha uma oferta de trabalho, basta deixar em branco.</t>
        </r>
      </text>
    </comment>
    <comment ref="A25" authorId="0" shapeId="0" xr:uid="{36C84B18-0E7E-4EDB-98A5-7CECDDCBCB51}">
      <text>
        <r>
          <rPr>
            <b/>
            <sz val="9"/>
            <color indexed="81"/>
            <rFont val="Segoe UI"/>
            <family val="2"/>
          </rPr>
          <t>Lila E. Kuhlmann:</t>
        </r>
        <r>
          <rPr>
            <sz val="9"/>
            <color indexed="81"/>
            <rFont val="Segoe UI"/>
            <family val="2"/>
          </rPr>
          <t xml:space="preserve">
Caso você não tenha uma oferta de trabalho, basta deixar em branco.</t>
        </r>
      </text>
    </comment>
    <comment ref="A26" authorId="0" shapeId="0" xr:uid="{60B5F588-09A0-43B9-B5E6-3BF6FAE76775}">
      <text>
        <r>
          <rPr>
            <b/>
            <sz val="9"/>
            <color indexed="81"/>
            <rFont val="Segoe UI"/>
            <family val="2"/>
          </rPr>
          <t>Lila E. Kuhlmann:</t>
        </r>
        <r>
          <rPr>
            <sz val="9"/>
            <color indexed="81"/>
            <rFont val="Segoe UI"/>
            <family val="2"/>
          </rPr>
          <t xml:space="preserve">
Caso você não tenha recebido um convite territorial ou provincial, basta deixar em branco.</t>
        </r>
      </text>
    </comment>
    <comment ref="A28" authorId="0" shapeId="0" xr:uid="{306614A3-45F5-432C-9993-8D2F4C83F245}">
      <text>
        <r>
          <rPr>
            <b/>
            <sz val="9"/>
            <color indexed="81"/>
            <rFont val="Segoe UI"/>
            <family val="2"/>
          </rPr>
          <t>Veja o número de membros da sua família e o valor em  Canadian dollars. Essa comprovação deverá ser feita no momento em que você receber um convite para ser residente permanente pelo Express Entry. Caso você não seja capaz de comprovar, não se preocupe. Essa análise de perfil considera outras possibilidades cuja comprovação é significantemente menor, mas você precisaria escolher uma província para viver.
1  - $12,960
2  - $16,135
3 -  $19,836
4 -  $24,083
5 -  $27,315
6  - $30,806
7 -  $34,299
Para cada membro adicional $3,492</t>
        </r>
        <r>
          <rPr>
            <sz val="9"/>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B6" authorId="0" shapeId="0" xr:uid="{8C34E122-80CE-4B2C-A72F-6E138EBB2DB2}">
      <text>
        <r>
          <rPr>
            <b/>
            <sz val="9"/>
            <color indexed="81"/>
            <rFont val="Segoe UI"/>
            <family val="2"/>
          </rPr>
          <t>Lila E. Kuhlmann:</t>
        </r>
        <r>
          <rPr>
            <sz val="9"/>
            <color indexed="81"/>
            <rFont val="Segoe UI"/>
            <family val="2"/>
          </rPr>
          <t xml:space="preserve">
Age With a spouse or common-law partner
17 years of age or less 0 
18 years of age 90 
19 years of age 95 
20 to 29 years of age 100
30 years of age 95 
31 years of age 90 
32 years of age 85 
33 years of age 80 
34 years of age 75 
35 years of age 70
36 years of age 65 
37 years of age 60 
38 years of age 55 
39 years of age 50 
40 years of age 45 
41 years of age 35
42 years of age 25 
43 years of age 15 
44 years of age 5 
45 years of age or more 0 
Without a spouse or common-law partner
17 years of age or less 0 
18 years of age 99 
19 years of age 105
20 to 29 years of age  110
30 years of age  105
31 years of age  99
32 years of age  94
33 years of age  88
34 years of age  83
35 years of age  77
36 years of age  72
37 years of age  66
38 years of age  61
39 years of age  55
40 years of age  50
41 years of age  39
42 years of age  28
43 years of age  17
44 years of age 6
45 years of age or more  0</t>
        </r>
      </text>
    </comment>
    <comment ref="B7" authorId="0" shapeId="0" xr:uid="{4352ED96-2C2E-42EE-A966-D2681E0310DB}">
      <text>
        <r>
          <rPr>
            <b/>
            <sz val="9"/>
            <color indexed="81"/>
            <rFont val="Segoe UI"/>
            <family val="2"/>
          </rPr>
          <t>Lila E. Kuhlmann:</t>
        </r>
        <r>
          <rPr>
            <sz val="9"/>
            <color indexed="81"/>
            <rFont val="Segoe UI"/>
            <family val="2"/>
          </rPr>
          <t xml:space="preserve">
</t>
        </r>
        <r>
          <rPr>
            <b/>
            <sz val="9"/>
            <color indexed="81"/>
            <rFont val="Segoe UI"/>
            <family val="2"/>
          </rPr>
          <t xml:space="preserve">Level of Education </t>
        </r>
        <r>
          <rPr>
            <sz val="9"/>
            <color indexed="81"/>
            <rFont val="Segoe UI"/>
            <family val="2"/>
          </rPr>
          <t xml:space="preserve">
</t>
        </r>
        <r>
          <rPr>
            <u/>
            <sz val="9"/>
            <color indexed="81"/>
            <rFont val="Segoe UI"/>
            <family val="2"/>
          </rPr>
          <t xml:space="preserve">
With a spouse or common-law partner</t>
        </r>
        <r>
          <rPr>
            <sz val="9"/>
            <color indexed="81"/>
            <rFont val="Segoe UI"/>
            <family val="2"/>
          </rPr>
          <t xml:space="preserve">
Less than secondary school (high school) 0 
Secondary diploma (high school graduation) 28 
One-year degree, diploma or certificate from  a university, college, trade or technical school, or other institute 84 
Two-year program at a university, college, trade or technical school, or other institute 91 
Bachelor's degree OR  a three or more year program at a university, college, trade or technical school, or other institute 112 
Two or more certificates, diplomas, or degrees. One must be for a program of three or more years 119 
Master's degree, OR professional degree needed to practice in a licensed profession (For “professional degree,” the degree program must have been in: medicine, veterinary medicine, dentistry, optometry, law, chiropractic medicine, or pharmacy.) 126 
Doctoral level university degree (Ph.D.) 140 
</t>
        </r>
        <r>
          <rPr>
            <u/>
            <sz val="9"/>
            <color indexed="81"/>
            <rFont val="Segoe UI"/>
            <family val="2"/>
          </rPr>
          <t xml:space="preserve">
Without a spouse or common-law partner</t>
        </r>
        <r>
          <rPr>
            <sz val="9"/>
            <color indexed="81"/>
            <rFont val="Segoe UI"/>
            <family val="2"/>
          </rPr>
          <t xml:space="preserve">
Less than secondary school (high school)  0
Secondary diploma (high school graduation)  30
One-year degree, diploma or certificate from  a university, college, trade or technical school, or other institute 90
Two-year program at a university, college, trade or technical school, or other institute 98
Bachelor's degree OR  a three or more year program at a university, college, trade or technical school, or other institute 120
Two or more certificates, diplomas, or degrees. One must be for a program of three or more years  128
Master's degree, OR professional degree needed to practice in a licensed profession (For “professional degree,” the degree program must have been in: medicine, veterinary medicine, dentistry, optometry, law, chiropractic medicine, or pharmacy.)  135
Doctoral level university degree (Ph.D.)  150</t>
        </r>
      </text>
    </comment>
    <comment ref="B8" authorId="0" shapeId="0" xr:uid="{94E7D201-472C-4966-9BF7-DE2545371826}">
      <text>
        <r>
          <rPr>
            <b/>
            <sz val="9"/>
            <color indexed="81"/>
            <rFont val="Segoe UI"/>
            <family val="2"/>
          </rPr>
          <t xml:space="preserve">Lila E. Kuhlmann:
Official languages proficiency - first official language
Tested by IELTS General Training
</t>
        </r>
        <r>
          <rPr>
            <sz val="9"/>
            <color indexed="81"/>
            <rFont val="Segoe UI"/>
            <family val="2"/>
          </rPr>
          <t xml:space="preserve">Maximum points for </t>
        </r>
        <r>
          <rPr>
            <u/>
            <sz val="9"/>
            <color indexed="81"/>
            <rFont val="Segoe UI"/>
            <family val="2"/>
          </rPr>
          <t xml:space="preserve">each </t>
        </r>
        <r>
          <rPr>
            <sz val="9"/>
            <color indexed="81"/>
            <rFont val="Segoe UI"/>
            <family val="2"/>
          </rPr>
          <t>ability (reading, writing, speaking and listening):
32 with a spouse or common-law partner
34 without a spouse or common-law partner</t>
        </r>
        <r>
          <rPr>
            <b/>
            <sz val="9"/>
            <color indexed="81"/>
            <rFont val="Segoe UI"/>
            <family val="2"/>
          </rPr>
          <t xml:space="preserve">
Canadian Language Benchmark (CLB) level per ability 
</t>
        </r>
        <r>
          <rPr>
            <sz val="9"/>
            <color indexed="81"/>
            <rFont val="Segoe UI"/>
            <family val="2"/>
          </rPr>
          <t xml:space="preserve">
</t>
        </r>
        <r>
          <rPr>
            <u/>
            <sz val="9"/>
            <color indexed="81"/>
            <rFont val="Segoe UI"/>
            <family val="2"/>
          </rPr>
          <t>With a spouse or common-law partne</t>
        </r>
        <r>
          <rPr>
            <sz val="9"/>
            <color indexed="81"/>
            <rFont val="Segoe UI"/>
            <family val="2"/>
          </rPr>
          <t xml:space="preserve">r (Maximum 128 points) 
Less than CLB 4  - 0 
CLB 4 or 5  - 6
CLB 6 -  8
CLB 7 - 16 
CLB 8 - 22 
CLB 9 - 29
CLB 10 or more - 32 
</t>
        </r>
        <r>
          <rPr>
            <u/>
            <sz val="9"/>
            <color indexed="81"/>
            <rFont val="Segoe UI"/>
            <family val="2"/>
          </rPr>
          <t xml:space="preserve">
Without a spouse or common-law partner</t>
        </r>
        <r>
          <rPr>
            <sz val="9"/>
            <color indexed="81"/>
            <rFont val="Segoe UI"/>
            <family val="2"/>
          </rPr>
          <t xml:space="preserve"> (Maximum 136 points)
Less than CLB 4  - 0 
CLB 4 or 5  - 6
CLB 6 -  9
CLB 7 - 17 
CLB 8 - 23 
CLB 9 - 31
CLB 10 or more - 34 
</t>
        </r>
      </text>
    </comment>
    <comment ref="B9" authorId="0" shapeId="0" xr:uid="{6458B780-3AC0-4D30-A4F9-C7CAB75FA5E3}">
      <text>
        <r>
          <rPr>
            <b/>
            <sz val="9"/>
            <color indexed="81"/>
            <rFont val="Segoe UI"/>
            <family val="2"/>
          </rPr>
          <t>Lila E. Kuhlmann:</t>
        </r>
        <r>
          <rPr>
            <sz val="9"/>
            <color indexed="81"/>
            <rFont val="Segoe UI"/>
            <family val="2"/>
          </rPr>
          <t xml:space="preserve">
</t>
        </r>
        <r>
          <rPr>
            <b/>
            <sz val="9"/>
            <color indexed="81"/>
            <rFont val="Segoe UI"/>
            <family val="2"/>
          </rPr>
          <t xml:space="preserve">Canadian Language Benchmark (CLB) level per ability </t>
        </r>
        <r>
          <rPr>
            <sz val="9"/>
            <color indexed="81"/>
            <rFont val="Segoe UI"/>
            <family val="2"/>
          </rPr>
          <t xml:space="preserve">
With a spouse or common-law partner: (Maximum 22 points) 
Without a spouse or common-law partner: (Maximum 24 points)
CLB 4 or less 0  - 0
CLB 5 or 6 - 1
CLB 7 or 8 - 3 
CLB 9 or more - 6</t>
        </r>
      </text>
    </comment>
    <comment ref="B10" authorId="0" shapeId="0" xr:uid="{63C97FC2-0893-48A7-8AFF-0B521E3A20DC}">
      <text>
        <r>
          <rPr>
            <b/>
            <sz val="9"/>
            <color indexed="81"/>
            <rFont val="Segoe UI"/>
            <family val="2"/>
          </rPr>
          <t>Lila E. Kuhlmann:</t>
        </r>
        <r>
          <rPr>
            <sz val="9"/>
            <color indexed="81"/>
            <rFont val="Segoe UI"/>
            <family val="2"/>
          </rPr>
          <t xml:space="preserve">
Canadian work experience
With a spouse or common-law partner  (Maximum 70 points) 
None or less than a year 0 0
1 year - 35 
2 years - 46 
3 years - 56 
4 years - 63 
5 years or more - 70 
Without a spouse or common-law partner (Maximum 80 points)
None or less than a year  0
1 year  40
2 years  53
3 years  64
4 years  72
5 years or more  80</t>
        </r>
      </text>
    </comment>
    <comment ref="B12" authorId="0" shapeId="0" xr:uid="{8D3FE4E1-8C65-4D5E-ADD5-5DC4CC05B027}">
      <text>
        <r>
          <rPr>
            <b/>
            <sz val="9"/>
            <color indexed="81"/>
            <rFont val="Segoe UI"/>
            <family val="2"/>
          </rPr>
          <t>Lila E. Kuhlmann:</t>
        </r>
        <r>
          <rPr>
            <sz val="9"/>
            <color indexed="81"/>
            <rFont val="Segoe UI"/>
            <family val="2"/>
          </rPr>
          <t xml:space="preserve">
Brother or sister, brother in law or sister in law living in Canada who is a citizen or permanent resident of Canada = 15</t>
        </r>
      </text>
    </comment>
    <comment ref="B13" authorId="0" shapeId="0" xr:uid="{02CF5134-B956-410F-9895-028F59D283C0}">
      <text>
        <r>
          <rPr>
            <b/>
            <sz val="9"/>
            <color indexed="81"/>
            <rFont val="Segoe UI"/>
            <family val="2"/>
          </rPr>
          <t>Lila E. Kuhlmann:</t>
        </r>
        <r>
          <rPr>
            <sz val="9"/>
            <color indexed="81"/>
            <rFont val="Segoe UI"/>
            <family val="2"/>
          </rPr>
          <t xml:space="preserve">
Post-secondary education in  Canada - credential of one or two years = 15
Post-secondary education in  Canada - credential of threee or more years = 30</t>
        </r>
      </text>
    </comment>
    <comment ref="B14" authorId="0" shapeId="0" xr:uid="{B77EFCEF-3EF8-407F-AE02-0B6E9C435EF3}">
      <text>
        <r>
          <rPr>
            <b/>
            <sz val="9"/>
            <color indexed="81"/>
            <rFont val="Segoe UI"/>
            <family val="2"/>
          </rPr>
          <t>Lila E. Kuhlmann:</t>
        </r>
        <r>
          <rPr>
            <sz val="9"/>
            <color indexed="81"/>
            <rFont val="Segoe UI"/>
            <family val="2"/>
          </rPr>
          <t xml:space="preserve">
Arranged employment - NOC 00 (senior manager position) = 200</t>
        </r>
      </text>
    </comment>
    <comment ref="B15" authorId="0" shapeId="0" xr:uid="{9B205174-C4B0-4B61-AEDF-1A5BAD653DED}">
      <text>
        <r>
          <rPr>
            <b/>
            <sz val="9"/>
            <color indexed="81"/>
            <rFont val="Segoe UI"/>
            <family val="2"/>
          </rPr>
          <t>Lila E. Kuhlmann:</t>
        </r>
        <r>
          <rPr>
            <sz val="9"/>
            <color indexed="81"/>
            <rFont val="Segoe UI"/>
            <family val="2"/>
          </rPr>
          <t xml:space="preserve">
Arranged employment  NOC 0, A or B (no senior manager) = 50</t>
        </r>
      </text>
    </comment>
    <comment ref="B16" authorId="0" shapeId="0" xr:uid="{E3E77DDD-9D06-4B5C-B4C7-34B1EE550A1C}">
      <text>
        <r>
          <rPr>
            <b/>
            <sz val="9"/>
            <color indexed="81"/>
            <rFont val="Segoe UI"/>
            <family val="2"/>
          </rPr>
          <t>Lila E. Kuhlmann:</t>
        </r>
        <r>
          <rPr>
            <sz val="9"/>
            <color indexed="81"/>
            <rFont val="Segoe UI"/>
            <family val="2"/>
          </rPr>
          <t xml:space="preserve">
Provincial or territorial nomination = 600</t>
        </r>
      </text>
    </comment>
    <comment ref="B17" authorId="0" shapeId="0" xr:uid="{FF7D225B-F745-4BEB-98F7-B01AA20900CC}">
      <text>
        <r>
          <rPr>
            <b/>
            <sz val="9"/>
            <color indexed="81"/>
            <rFont val="Segoe UI"/>
            <family val="2"/>
          </rPr>
          <t>Lila E. Kuhlmann:</t>
        </r>
        <r>
          <rPr>
            <sz val="9"/>
            <color indexed="81"/>
            <rFont val="Segoe UI"/>
            <family val="2"/>
          </rPr>
          <t xml:space="preserve">
Scored NCLC 7 or higher on all four French language skills and scored CLB 4 or lower in English (or didn’t take an English test) = 15
Scored NCLC 7 or higher on all four French language skills and scored CLB 5 or higher on all four English skills = 30
</t>
        </r>
      </text>
    </comment>
    <comment ref="B19" authorId="0" shapeId="0" xr:uid="{505270F4-54FF-4A7A-95A3-E2C81113B62C}">
      <text>
        <r>
          <rPr>
            <b/>
            <sz val="9"/>
            <color indexed="81"/>
            <rFont val="Segoe UI"/>
            <family val="2"/>
          </rPr>
          <t>Lila E. Kuhlmann:</t>
        </r>
        <r>
          <rPr>
            <sz val="9"/>
            <color indexed="81"/>
            <rFont val="Segoe UI"/>
            <family val="2"/>
          </rPr>
          <t xml:space="preserve">
</t>
        </r>
        <r>
          <rPr>
            <b/>
            <sz val="9"/>
            <color indexed="81"/>
            <rFont val="Segoe UI"/>
            <family val="2"/>
          </rPr>
          <t>Good official language proficiency  X post-secondary degree</t>
        </r>
        <r>
          <rPr>
            <sz val="9"/>
            <color indexed="81"/>
            <rFont val="Segoe UI"/>
            <family val="2"/>
          </rPr>
          <t xml:space="preserve">
Secondary school (high school) credential or less 0 
One post-secondary program credential of one year or longer AND  all abilities CLB &gt; 7 AND at least one ability CLB &lt; 9 =  13
Two or more post-secondary program credentials AND at least one of these credentials was issued on completion of a post-secondary program of three years or longer  and AND all abilities CLB &gt; 7 AND at least one ability CLB &lt; 9 =  25
One post-secondary program credential of one year or longer AND all abilities CLB = 9 or more = 25
Two or more post-secondary program credentials AND at least one of these credentials was issued on completion of a post-secondary program of three years or longer  and AND all abilities CLB = 9 or more = 50
</t>
        </r>
      </text>
    </comment>
    <comment ref="B20" authorId="0" shapeId="0" xr:uid="{E972A2A5-84B3-4019-9C2E-AF2955056412}">
      <text>
        <r>
          <rPr>
            <b/>
            <sz val="9"/>
            <color indexed="81"/>
            <rFont val="Segoe UI"/>
            <family val="2"/>
          </rPr>
          <t>Lila E. Kuhlmann:</t>
        </r>
        <r>
          <rPr>
            <sz val="9"/>
            <color indexed="81"/>
            <rFont val="Segoe UI"/>
            <family val="2"/>
          </rPr>
          <t xml:space="preserve">
</t>
        </r>
        <r>
          <rPr>
            <b/>
            <sz val="9"/>
            <color indexed="81"/>
            <rFont val="Segoe UI"/>
            <family val="2"/>
          </rPr>
          <t xml:space="preserve">Canadian work experience X a post-secondary degree Points for education 
</t>
        </r>
        <r>
          <rPr>
            <sz val="9"/>
            <color indexed="81"/>
            <rFont val="Segoe UI"/>
            <family val="2"/>
          </rPr>
          <t xml:space="preserve">Secondary school (high school) credential or less = 0
0 year of Canadian work experience = 0
1 year of Canadian work experience AND one post-secondary program credential of one year or longer = 13
1 year of Canadian work experience AND Two or more post-secondary program credentials AND at least one of these credentials was issued on completion of a post-secondary program of three years or longer = 25
 2 years or more of Canadian work experience AND one post-secondary program credential of one year or longer = 25
 2 years or more of Canadian work experience AND Two or more post-secondary program credentials AND at least one of these credentials was issued on completion of a post-secondary program of three years or longer = 50
</t>
        </r>
      </text>
    </comment>
    <comment ref="B22" authorId="0" shapeId="0" xr:uid="{A1E4BA3F-8805-4827-AA0D-5246D6907AC8}">
      <text>
        <r>
          <rPr>
            <b/>
            <sz val="9"/>
            <color indexed="81"/>
            <rFont val="Segoe UI"/>
            <family val="2"/>
          </rPr>
          <t>Lila E. Kuhlmann:</t>
        </r>
        <r>
          <rPr>
            <sz val="9"/>
            <color indexed="81"/>
            <rFont val="Segoe UI"/>
            <family val="2"/>
          </rPr>
          <t xml:space="preserve">
</t>
        </r>
        <r>
          <rPr>
            <b/>
            <sz val="9"/>
            <color indexed="81"/>
            <rFont val="Segoe UI"/>
            <family val="2"/>
          </rPr>
          <t>Foreign work experience  X  With Canadian work experience</t>
        </r>
        <r>
          <rPr>
            <sz val="9"/>
            <color indexed="81"/>
            <rFont val="Segoe UI"/>
            <family val="2"/>
          </rPr>
          <t xml:space="preserve">
Years of experience Points for foreign work experience + 1 year of Canadian work experience
(Maximum 25 points) Points for foreign work experience + 2 years or more of Canadian work experience
(Maximum 50 points)
No foreign work experience= 0
No Canadian experience =  0
1 or 2 years of foreign work experience AND 1 year of Canadian work experience = 13 
1 or 2 years of foreign work experience AND 2 or more years of Canadian work experience = 25
3 years or more of foreign work experience AND 1 year of Canadian work experience = 25
3 years or more of foreign work experience AND 2 or more years of Canadian work experience = 50
</t>
        </r>
      </text>
    </comment>
    <comment ref="B23" authorId="0" shapeId="0" xr:uid="{24C6C507-939C-47E0-BD0C-53E8AD1A3B7F}">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B25" authorId="0" shapeId="0" xr:uid="{05904B8A-C96C-4DCB-B23B-C54F103FD74D}">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A6" authorId="0" shapeId="0" xr:uid="{5032340B-DE25-4BB0-A691-1E40246C6630}">
      <text>
        <r>
          <rPr>
            <b/>
            <sz val="9"/>
            <color indexed="81"/>
            <rFont val="Segoe UI"/>
            <family val="2"/>
          </rPr>
          <t>Lila E. Kuhlmann:</t>
        </r>
        <r>
          <rPr>
            <sz val="9"/>
            <color indexed="81"/>
            <rFont val="Segoe UI"/>
            <family val="2"/>
          </rPr>
          <t xml:space="preserve">
Age With a spouse or common-law partner
17 years of age or less 0 
18 years of age 90 
19 years of age 95 
20 to 29 years of age 100
30 years of age 95 
31 years of age 90 
32 years of age 85 
33 years of age 80 
34 years of age 75 
35 years of age 70
36 years of age 65 
37 years of age 60 
38 years of age 55 
39 years of age 50 
40 years of age 45 
41 years of age 35
42 years of age 25 
43 years of age 15 
44 years of age 5 
45 years of age or more 0 
Without a spouse or common-law partner
17 years of age or less 0 
18 years of age 99 
19 years of age 105
20 to 29 years of age  110
30 years of age  105
31 years of age  99
32 years of age  94
33 years of age  88
34 years of age  83
35 years of age  77
36 years of age  72
37 years of age  66
38 years of age  61
39 years of age  55
40 years of age  50
41 years of age  39
42 years of age  28
43 years of age  17
44 years of age 6
45 years of age or more  0</t>
        </r>
      </text>
    </comment>
    <comment ref="A7" authorId="0" shapeId="0" xr:uid="{EA686442-6D85-44E1-AAA8-B8BE6DFA17F4}">
      <text>
        <r>
          <rPr>
            <b/>
            <sz val="9"/>
            <color indexed="81"/>
            <rFont val="Segoe UI"/>
            <family val="2"/>
          </rPr>
          <t>Lila E. Kuhlmann:</t>
        </r>
        <r>
          <rPr>
            <sz val="9"/>
            <color indexed="81"/>
            <rFont val="Segoe UI"/>
            <family val="2"/>
          </rPr>
          <t xml:space="preserve">
</t>
        </r>
        <r>
          <rPr>
            <b/>
            <sz val="9"/>
            <color indexed="81"/>
            <rFont val="Segoe UI"/>
            <family val="2"/>
          </rPr>
          <t xml:space="preserve">Level of Education </t>
        </r>
        <r>
          <rPr>
            <sz val="9"/>
            <color indexed="81"/>
            <rFont val="Segoe UI"/>
            <family val="2"/>
          </rPr>
          <t xml:space="preserve">
</t>
        </r>
        <r>
          <rPr>
            <u/>
            <sz val="9"/>
            <color indexed="81"/>
            <rFont val="Segoe UI"/>
            <family val="2"/>
          </rPr>
          <t xml:space="preserve">
With a spouse or common-law partner</t>
        </r>
        <r>
          <rPr>
            <sz val="9"/>
            <color indexed="81"/>
            <rFont val="Segoe UI"/>
            <family val="2"/>
          </rPr>
          <t xml:space="preserve">
Less than secondary school (high school) 0 
Secondary diploma (high school graduation) 28 
One-year degree, diploma or certificate from  a university, college, trade or technical school, or other institute 84 
Two-year program at a university, college, trade or technical school, or other institute 91 
Bachelor's degree OR  a three or more year program at a university, college, trade or technical school, or other institute 112 
Two or more certificates, diplomas, or degrees. One must be for a program of three or more years 119 
Master's degree, OR professional degree needed to practice in a licensed profession (For “professional degree,” the degree program must have been in: medicine, veterinary medicine, dentistry, optometry, law, chiropractic medicine, or pharmacy.) 126 
Doctoral level university degree (Ph.D.) 140 
</t>
        </r>
        <r>
          <rPr>
            <u/>
            <sz val="9"/>
            <color indexed="81"/>
            <rFont val="Segoe UI"/>
            <family val="2"/>
          </rPr>
          <t xml:space="preserve">
Without a spouse or common-law partner</t>
        </r>
        <r>
          <rPr>
            <sz val="9"/>
            <color indexed="81"/>
            <rFont val="Segoe UI"/>
            <family val="2"/>
          </rPr>
          <t xml:space="preserve">
Less than secondary school (high school)  0
Secondary diploma (high school graduation)  30
One-year degree, diploma or certificate from  a university, college, trade or technical school, or other institute 90
Two-year program at a university, college, trade or technical school, or other institute 98
Bachelor's degree OR  a three or more year program at a university, college, trade or technical school, or other institute 120
Two or more certificates, diplomas, or degrees. One must be for a program of three or more years  128
Master's degree, OR professional degree needed to practice in a licensed profession (For “professional degree,” the degree program must have been in: medicine, veterinary medicine, dentistry, optometry, law, chiropractic medicine, or pharmacy.)  135
Doctoral level university degree (Ph.D.)  150</t>
        </r>
      </text>
    </comment>
    <comment ref="A8" authorId="0" shapeId="0" xr:uid="{288494D5-BD7F-4484-8B53-B95622189C88}">
      <text>
        <r>
          <rPr>
            <b/>
            <sz val="9"/>
            <color indexed="81"/>
            <rFont val="Segoe UI"/>
            <family val="2"/>
          </rPr>
          <t xml:space="preserve">Lila E. Kuhlmann:
Official languages proficiency - first official language
Tested by IELTS General Training
</t>
        </r>
        <r>
          <rPr>
            <sz val="9"/>
            <color indexed="81"/>
            <rFont val="Segoe UI"/>
            <family val="2"/>
          </rPr>
          <t xml:space="preserve">Maximum points for </t>
        </r>
        <r>
          <rPr>
            <u/>
            <sz val="9"/>
            <color indexed="81"/>
            <rFont val="Segoe UI"/>
            <family val="2"/>
          </rPr>
          <t xml:space="preserve">each </t>
        </r>
        <r>
          <rPr>
            <sz val="9"/>
            <color indexed="81"/>
            <rFont val="Segoe UI"/>
            <family val="2"/>
          </rPr>
          <t>ability (reading, writing, speaking and listening):
32 with a spouse or common-law partner
34 without a spouse or common-law partner</t>
        </r>
        <r>
          <rPr>
            <b/>
            <sz val="9"/>
            <color indexed="81"/>
            <rFont val="Segoe UI"/>
            <family val="2"/>
          </rPr>
          <t xml:space="preserve">
Canadian Language Benchmark (CLB) level per ability 
</t>
        </r>
        <r>
          <rPr>
            <sz val="9"/>
            <color indexed="81"/>
            <rFont val="Segoe UI"/>
            <family val="2"/>
          </rPr>
          <t xml:space="preserve">
</t>
        </r>
        <r>
          <rPr>
            <u/>
            <sz val="9"/>
            <color indexed="81"/>
            <rFont val="Segoe UI"/>
            <family val="2"/>
          </rPr>
          <t>With a spouse or common-law partne</t>
        </r>
        <r>
          <rPr>
            <sz val="9"/>
            <color indexed="81"/>
            <rFont val="Segoe UI"/>
            <family val="2"/>
          </rPr>
          <t xml:space="preserve">r (Maximum 128 points) 
Less than CLB 4  - 0 
CLB 4 or 5  - 6
CLB 6 -  8
CLB 7 - 16 
CLB 8 - 22 
CLB 9 - 29
CLB 10 or more - 32 
</t>
        </r>
        <r>
          <rPr>
            <u/>
            <sz val="9"/>
            <color indexed="81"/>
            <rFont val="Segoe UI"/>
            <family val="2"/>
          </rPr>
          <t xml:space="preserve">
Without a spouse or common-law partner</t>
        </r>
        <r>
          <rPr>
            <sz val="9"/>
            <color indexed="81"/>
            <rFont val="Segoe UI"/>
            <family val="2"/>
          </rPr>
          <t xml:space="preserve"> (Maximum 136 points)
Less than CLB 4  - 0 
CLB 4 or 5  - 6
CLB 6 -  9
CLB 7 - 17 
CLB 8 - 23 
CLB 9 - 31
CLB 10 or more - 34 
</t>
        </r>
      </text>
    </comment>
    <comment ref="A9" authorId="0" shapeId="0" xr:uid="{1257520B-7A89-403F-931C-5293A5726630}">
      <text>
        <r>
          <rPr>
            <b/>
            <sz val="9"/>
            <color indexed="81"/>
            <rFont val="Segoe UI"/>
            <family val="2"/>
          </rPr>
          <t>Lila E. Kuhlmann:</t>
        </r>
        <r>
          <rPr>
            <sz val="9"/>
            <color indexed="81"/>
            <rFont val="Segoe UI"/>
            <family val="2"/>
          </rPr>
          <t xml:space="preserve">
</t>
        </r>
        <r>
          <rPr>
            <b/>
            <sz val="9"/>
            <color indexed="81"/>
            <rFont val="Segoe UI"/>
            <family val="2"/>
          </rPr>
          <t xml:space="preserve">Canadian Language Benchmark (CLB) level per ability </t>
        </r>
        <r>
          <rPr>
            <sz val="9"/>
            <color indexed="81"/>
            <rFont val="Segoe UI"/>
            <family val="2"/>
          </rPr>
          <t xml:space="preserve">
With a spouse or common-law partner: (Maximum 22 points) 
Without a spouse or common-law partner: (Maximum 24 points)
CLB 4 or less 0  - 0
CLB 5 or 6 - 1
CLB 7 or 8 - 3 
CLB 9 or more - 6</t>
        </r>
      </text>
    </comment>
    <comment ref="A10" authorId="0" shapeId="0" xr:uid="{04542CC4-BBF9-4952-82DE-CEE862A15034}">
      <text>
        <r>
          <rPr>
            <b/>
            <sz val="9"/>
            <color indexed="81"/>
            <rFont val="Segoe UI"/>
            <family val="2"/>
          </rPr>
          <t>Lila E. Kuhlmann:</t>
        </r>
        <r>
          <rPr>
            <sz val="9"/>
            <color indexed="81"/>
            <rFont val="Segoe UI"/>
            <family val="2"/>
          </rPr>
          <t xml:space="preserve">
Canadian work experience
With a spouse or common-law partner  (Maximum 70 points) 
None or less than a year 0 0
1 year - 35 
2 years - 46 
3 years - 56 
4 years - 63 
5 years or more - 70 
Without a spouse or common-law partner (Maximum 80 points)
None or less than a year  0
1 year  40
2 years  53
3 years  64
4 years  72
5 years or more  80</t>
        </r>
      </text>
    </comment>
    <comment ref="A12" authorId="0" shapeId="0" xr:uid="{F7380EF8-990F-4E36-A43D-D086BAEEAA64}">
      <text>
        <r>
          <rPr>
            <b/>
            <sz val="9"/>
            <color indexed="81"/>
            <rFont val="Segoe UI"/>
            <family val="2"/>
          </rPr>
          <t>Lila E. Kuhlmann:</t>
        </r>
        <r>
          <rPr>
            <sz val="9"/>
            <color indexed="81"/>
            <rFont val="Segoe UI"/>
            <family val="2"/>
          </rPr>
          <t xml:space="preserve">
Brother or sister, brother in law or sister in law living in Canada who is a citizen or permanent resident of Canada = 15</t>
        </r>
      </text>
    </comment>
    <comment ref="A13" authorId="0" shapeId="0" xr:uid="{9DC79C7A-F120-4959-911E-ED65CDCCE31A}">
      <text>
        <r>
          <rPr>
            <b/>
            <sz val="9"/>
            <color indexed="81"/>
            <rFont val="Segoe UI"/>
            <family val="2"/>
          </rPr>
          <t>Lila E. Kuhlmann:</t>
        </r>
        <r>
          <rPr>
            <sz val="9"/>
            <color indexed="81"/>
            <rFont val="Segoe UI"/>
            <family val="2"/>
          </rPr>
          <t xml:space="preserve">
Post-secondary education in  Canada - credential of one or two years = 15
Post-secondary education in  Canada - credential of threee or more years = 30</t>
        </r>
      </text>
    </comment>
    <comment ref="A14" authorId="0" shapeId="0" xr:uid="{C2083469-C62D-475F-B26B-E375A61E5FAE}">
      <text>
        <r>
          <rPr>
            <b/>
            <sz val="9"/>
            <color indexed="81"/>
            <rFont val="Segoe UI"/>
            <family val="2"/>
          </rPr>
          <t>Lila E. Kuhlmann:</t>
        </r>
        <r>
          <rPr>
            <sz val="9"/>
            <color indexed="81"/>
            <rFont val="Segoe UI"/>
            <family val="2"/>
          </rPr>
          <t xml:space="preserve">
Arranged employment - NOC 00 (senior manager position) = 200</t>
        </r>
      </text>
    </comment>
    <comment ref="A15" authorId="0" shapeId="0" xr:uid="{E561EABE-A38B-4B01-98A7-0BF12DF65697}">
      <text>
        <r>
          <rPr>
            <b/>
            <sz val="9"/>
            <color indexed="81"/>
            <rFont val="Segoe UI"/>
            <family val="2"/>
          </rPr>
          <t>Lila E. Kuhlmann:</t>
        </r>
        <r>
          <rPr>
            <sz val="9"/>
            <color indexed="81"/>
            <rFont val="Segoe UI"/>
            <family val="2"/>
          </rPr>
          <t xml:space="preserve">
Arranged employment  NOC 0, A or B (no senior manager) = 50</t>
        </r>
      </text>
    </comment>
    <comment ref="A16" authorId="0" shapeId="0" xr:uid="{64BABAA3-5802-462C-BA10-A93886EB64D9}">
      <text>
        <r>
          <rPr>
            <b/>
            <sz val="9"/>
            <color indexed="81"/>
            <rFont val="Segoe UI"/>
            <family val="2"/>
          </rPr>
          <t>Lila E. Kuhlmann:</t>
        </r>
        <r>
          <rPr>
            <sz val="9"/>
            <color indexed="81"/>
            <rFont val="Segoe UI"/>
            <family val="2"/>
          </rPr>
          <t xml:space="preserve">
Provincial or territorial nomination = 600</t>
        </r>
      </text>
    </comment>
    <comment ref="A17" authorId="0" shapeId="0" xr:uid="{DB56342C-99AF-4286-9CFB-B436438E817C}">
      <text>
        <r>
          <rPr>
            <b/>
            <sz val="9"/>
            <color indexed="81"/>
            <rFont val="Segoe UI"/>
            <family val="2"/>
          </rPr>
          <t>Lila E. Kuhlmann:</t>
        </r>
        <r>
          <rPr>
            <sz val="9"/>
            <color indexed="81"/>
            <rFont val="Segoe UI"/>
            <family val="2"/>
          </rPr>
          <t xml:space="preserve">
Scored NCLC 7 or higher on all four French language skills and scored CLB 4 or lower in English (or didn’t take an English test) = 15
Scored NCLC 7 or higher on all four French language skills and scored CLB 5 or higher on all four English skills = 30
</t>
        </r>
      </text>
    </comment>
    <comment ref="A19" authorId="0" shapeId="0" xr:uid="{CDBCB4F8-4545-40B8-BD3C-0CAD5ED94FE9}">
      <text>
        <r>
          <rPr>
            <b/>
            <sz val="9"/>
            <color indexed="81"/>
            <rFont val="Segoe UI"/>
            <family val="2"/>
          </rPr>
          <t>Lila E. Kuhlmann:</t>
        </r>
        <r>
          <rPr>
            <sz val="9"/>
            <color indexed="81"/>
            <rFont val="Segoe UI"/>
            <family val="2"/>
          </rPr>
          <t xml:space="preserve">
</t>
        </r>
        <r>
          <rPr>
            <b/>
            <sz val="9"/>
            <color indexed="81"/>
            <rFont val="Segoe UI"/>
            <family val="2"/>
          </rPr>
          <t>Good official language proficiency  X post-secondary degree</t>
        </r>
        <r>
          <rPr>
            <sz val="9"/>
            <color indexed="81"/>
            <rFont val="Segoe UI"/>
            <family val="2"/>
          </rPr>
          <t xml:space="preserve">
Secondary school (high school) credential or less 0 
One post-secondary program credential of one year or longer AND  all abilities CLB &gt; 7 AND at least one ability CLB &lt; 9 =  13
Two or more post-secondary program credentials AND at least one of these credentials was issued on completion of a post-secondary program of three years or longer  and AND all abilities CLB &gt; 7 AND at least one ability CLB &lt; 9 =  25
One post-secondary program credential of one year or longer AND all abilities CLB = 9 or more = 25
Two or more post-secondary program credentials AND at least one of these credentials was issued on completion of a post-secondary program of three years or longer  and AND all abilities CLB = 9 or more = 50
</t>
        </r>
      </text>
    </comment>
    <comment ref="A20" authorId="0" shapeId="0" xr:uid="{81061D82-57BF-4754-88DA-E29E6BE72D84}">
      <text>
        <r>
          <rPr>
            <b/>
            <sz val="9"/>
            <color indexed="81"/>
            <rFont val="Segoe UI"/>
            <family val="2"/>
          </rPr>
          <t>Lila E. Kuhlmann:</t>
        </r>
        <r>
          <rPr>
            <sz val="9"/>
            <color indexed="81"/>
            <rFont val="Segoe UI"/>
            <family val="2"/>
          </rPr>
          <t xml:space="preserve">
</t>
        </r>
        <r>
          <rPr>
            <b/>
            <sz val="9"/>
            <color indexed="81"/>
            <rFont val="Segoe UI"/>
            <family val="2"/>
          </rPr>
          <t xml:space="preserve">Canadian work experience X a post-secondary degree Points for education 
</t>
        </r>
        <r>
          <rPr>
            <sz val="9"/>
            <color indexed="81"/>
            <rFont val="Segoe UI"/>
            <family val="2"/>
          </rPr>
          <t xml:space="preserve">Secondary school (high school) credential or less = 0
0 year of Canadian work experience = 0
1 year of Canadian work experience AND one post-secondary program credential of one year or longer = 13
1 year of Canadian work experience AND Two or more post-secondary program credentials AND at least one of these credentials was issued on completion of a post-secondary program of three years or longer = 25
 2 years or more of Canadian work experience AND one post-secondary program credential of one year or longer = 25
 2 years or more of Canadian work experience AND Two or more post-secondary program credentials AND at least one of these credentials was issued on completion of a post-secondary program of three years or longer = 50
</t>
        </r>
      </text>
    </comment>
    <comment ref="A22" authorId="0" shapeId="0" xr:uid="{42F80119-05DE-486A-8B63-E28B58F3E461}">
      <text>
        <r>
          <rPr>
            <b/>
            <sz val="9"/>
            <color indexed="81"/>
            <rFont val="Segoe UI"/>
            <family val="2"/>
          </rPr>
          <t>Lila E. Kuhlmann:</t>
        </r>
        <r>
          <rPr>
            <sz val="9"/>
            <color indexed="81"/>
            <rFont val="Segoe UI"/>
            <family val="2"/>
          </rPr>
          <t xml:space="preserve">
</t>
        </r>
        <r>
          <rPr>
            <b/>
            <sz val="9"/>
            <color indexed="81"/>
            <rFont val="Segoe UI"/>
            <family val="2"/>
          </rPr>
          <t>Foreign work experience  X  With Canadian work experience</t>
        </r>
        <r>
          <rPr>
            <sz val="9"/>
            <color indexed="81"/>
            <rFont val="Segoe UI"/>
            <family val="2"/>
          </rPr>
          <t xml:space="preserve">
Years of experience Points for foreign work experience + 1 year of Canadian work experience
(Maximum 25 points) Points for foreign work experience + 2 years or more of Canadian work experience
(Maximum 50 points)
No foreign work experience= 0
No Canadian experience =  0
1 or 2 years of foreign work experience AND 1 year of Canadian work experience = 13 
1 or 2 years of foreign work experience AND 2 or more years of Canadian work experience = 25
3 years or more of foreign work experience AND 1 year of Canadian work experience = 25
3 years or more of foreign work experience AND 2 or more years of Canadian work experience = 50
</t>
        </r>
      </text>
    </comment>
    <comment ref="A23" authorId="0" shapeId="0" xr:uid="{27C31615-4FF6-41A9-BEA4-0A1D12A672AB}">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A25" authorId="0" shapeId="0" xr:uid="{02525A52-18CB-46C6-A88F-0C232138FD10}">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A28" authorId="0" shapeId="0" xr:uid="{6B576586-605B-4E94-AB57-499B093251B6}">
      <text>
        <r>
          <rPr>
            <b/>
            <sz val="9"/>
            <color indexed="81"/>
            <rFont val="Segoe UI"/>
            <family val="2"/>
          </rPr>
          <t>Lila E. Kuhlmann:</t>
        </r>
        <r>
          <rPr>
            <sz val="9"/>
            <color indexed="81"/>
            <rFont val="Segoe UI"/>
            <family val="2"/>
          </rPr>
          <t xml:space="preserve">
</t>
        </r>
        <r>
          <rPr>
            <b/>
            <sz val="9"/>
            <color indexed="81"/>
            <rFont val="Segoe UI"/>
            <family val="2"/>
          </rPr>
          <t xml:space="preserve">Spouse’s or common-law partner’s level of education With spouse or common-law partner </t>
        </r>
        <r>
          <rPr>
            <sz val="9"/>
            <color indexed="81"/>
            <rFont val="Segoe UI"/>
            <family val="2"/>
          </rPr>
          <t xml:space="preserve">(Maximum 10 points) 
Less than secondary school (high school) = 0
Secondary school (high school graduation) = 2
One-year program at a university, college, trade or technical school, or other institute = 6 
Two-year program at a university, college, trade or technical in school, or other institute = 7 
Bachelor's degree OR  a three or more year program at a university, college, trade or technical school, or other institute = 8 
Two or more certificates, diplomas, or degrees. One must be for a program of three or more years = 9 
Master's degree, or professional degree needed to practice in a licensed profession (For “professional degree”, the degree program must have been in: medicine, veterinary medicine, dentistry, optometry, law, chiropractic medicine, or pharmacy.) = 10 
Doctoral level university degree (PhD) = 10 </t>
        </r>
      </text>
    </comment>
    <comment ref="A29" authorId="0" shapeId="0" xr:uid="{10B7DC5F-FFDD-4914-AD6A-DA98570889B6}">
      <text>
        <r>
          <rPr>
            <b/>
            <sz val="9"/>
            <color indexed="81"/>
            <rFont val="Segoe UI"/>
            <family val="2"/>
          </rPr>
          <t>Lila E. Kuhlmann:</t>
        </r>
        <r>
          <rPr>
            <sz val="9"/>
            <color indexed="81"/>
            <rFont val="Segoe UI"/>
            <family val="2"/>
          </rPr>
          <t xml:space="preserve">
</t>
        </r>
        <r>
          <rPr>
            <b/>
            <sz val="9"/>
            <color indexed="81"/>
            <rFont val="Segoe UI"/>
            <family val="2"/>
          </rPr>
          <t>Spouse's or common-law partner's official languages proficiency - first official language</t>
        </r>
        <r>
          <rPr>
            <sz val="9"/>
            <color indexed="81"/>
            <rFont val="Segoe UI"/>
            <family val="2"/>
          </rPr>
          <t xml:space="preserve">
Canadian Language Benchmark (CLB) level per ability (reading, writing, speaking and listening ) Maximum 20 points for section
CLB 4 or less - 0 
CLB 5 or 6 - 1 
CLB 7 or 8 - 3 
CLB 9 or more - 5 </t>
        </r>
      </text>
    </comment>
    <comment ref="A30" authorId="0" shapeId="0" xr:uid="{F220CD2D-F763-45E3-858A-5E7D60F9BC0C}">
      <text>
        <r>
          <rPr>
            <b/>
            <sz val="9"/>
            <color indexed="81"/>
            <rFont val="Segoe UI"/>
            <family val="2"/>
          </rPr>
          <t>Lila E. Kuhlmann:</t>
        </r>
        <r>
          <rPr>
            <sz val="9"/>
            <color indexed="81"/>
            <rFont val="Segoe UI"/>
            <family val="2"/>
          </rPr>
          <t xml:space="preserve">
</t>
        </r>
        <r>
          <rPr>
            <b/>
            <sz val="9"/>
            <color indexed="81"/>
            <rFont val="Segoe UI"/>
            <family val="2"/>
          </rPr>
          <t>Spouse's Canadian work experience (</t>
        </r>
        <r>
          <rPr>
            <sz val="9"/>
            <color indexed="81"/>
            <rFont val="Segoe UI"/>
            <family val="2"/>
          </rPr>
          <t xml:space="preserve">Maximum 10 points)
None or less than a year 0
1 year - 5 
2 years - 7 
3 years -8 
4 years - 9 
5 years or more - 10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Lila E. Kuhlmann</author>
  </authors>
  <commentList>
    <comment ref="A6" authorId="0" shapeId="0" xr:uid="{B6EB18FD-0925-4DAF-9B8E-2AA3D9CB23EE}">
      <text>
        <r>
          <rPr>
            <b/>
            <sz val="9"/>
            <color indexed="81"/>
            <rFont val="Segoe UI"/>
            <family val="2"/>
          </rPr>
          <t>Lila E. Kuhlmann:</t>
        </r>
        <r>
          <rPr>
            <sz val="9"/>
            <color indexed="81"/>
            <rFont val="Segoe UI"/>
            <family val="2"/>
          </rPr>
          <t xml:space="preserve">
Age With a spouse or common-law partner
17 years of age or less 0 
18 years of age 90 
19 years of age 95 
20 to 29 years of age 100
30 years of age 95 
31 years of age 90 
32 years of age 85 
33 years of age 80 
34 years of age 75 
35 years of age 70
36 years of age 65 
37 years of age 60 
38 years of age 55 
39 years of age 50 
40 years of age 45 
41 years of age 35
42 years of age 25 
43 years of age 15 
44 years of age 5 
45 years of age or more 0 
Without a spouse or common-law partner
17 years of age or less 0 
18 years of age 99 
19 years of age 105
20 to 29 years of age  110
30 years of age  105
31 years of age  99
32 years of age  94
33 years of age  88
34 years of age  83
35 years of age  77
36 years of age  72
37 years of age  66
38 years of age  61
39 years of age  55
40 years of age  50
41 years of age  39
42 years of age  28
43 years of age  17
44 years of age 6
45 years of age or more  0</t>
        </r>
      </text>
    </comment>
    <comment ref="A7" authorId="0" shapeId="0" xr:uid="{04434385-F0A6-4D7A-A640-DFE0A68AA5C9}">
      <text>
        <r>
          <rPr>
            <b/>
            <sz val="9"/>
            <color indexed="81"/>
            <rFont val="Segoe UI"/>
            <family val="2"/>
          </rPr>
          <t>Lila E. Kuhlmann:</t>
        </r>
        <r>
          <rPr>
            <sz val="9"/>
            <color indexed="81"/>
            <rFont val="Segoe UI"/>
            <family val="2"/>
          </rPr>
          <t xml:space="preserve">
</t>
        </r>
        <r>
          <rPr>
            <b/>
            <sz val="9"/>
            <color indexed="81"/>
            <rFont val="Segoe UI"/>
            <family val="2"/>
          </rPr>
          <t xml:space="preserve">Level of Education </t>
        </r>
        <r>
          <rPr>
            <sz val="9"/>
            <color indexed="81"/>
            <rFont val="Segoe UI"/>
            <family val="2"/>
          </rPr>
          <t xml:space="preserve">
</t>
        </r>
        <r>
          <rPr>
            <u/>
            <sz val="9"/>
            <color indexed="81"/>
            <rFont val="Segoe UI"/>
            <family val="2"/>
          </rPr>
          <t xml:space="preserve">
With a spouse or common-law partner</t>
        </r>
        <r>
          <rPr>
            <sz val="9"/>
            <color indexed="81"/>
            <rFont val="Segoe UI"/>
            <family val="2"/>
          </rPr>
          <t xml:space="preserve">
Less than secondary school (high school) 0 
Secondary diploma (high school graduation) 28 
One-year degree, diploma or certificate from  a university, college, trade or technical school, or other institute 84 
Two-year program at a university, college, trade or technical school, or other institute 91 
Bachelor's degree OR  a three or more year program at a university, college, trade or technical school, or other institute 112 
Two or more certificates, diplomas, or degrees. One must be for a program of three or more years 119 
Master's degree, OR professional degree needed to practice in a licensed profession (For “professional degree,” the degree program must have been in: medicine, veterinary medicine, dentistry, optometry, law, chiropractic medicine, or pharmacy.) 126 
Doctoral level university degree (Ph.D.) 140 
</t>
        </r>
        <r>
          <rPr>
            <u/>
            <sz val="9"/>
            <color indexed="81"/>
            <rFont val="Segoe UI"/>
            <family val="2"/>
          </rPr>
          <t xml:space="preserve">
Without a spouse or common-law partner</t>
        </r>
        <r>
          <rPr>
            <sz val="9"/>
            <color indexed="81"/>
            <rFont val="Segoe UI"/>
            <family val="2"/>
          </rPr>
          <t xml:space="preserve">
Less than secondary school (high school)  0
Secondary diploma (high school graduation)  30
One-year degree, diploma or certificate from  a university, college, trade or technical school, or other institute 90
Two-year program at a university, college, trade or technical school, or other institute 98
Bachelor's degree OR  a three or more year program at a university, college, trade or technical school, or other institute 120
Two or more certificates, diplomas, or degrees. One must be for a program of three or more years  128
Master's degree, OR professional degree needed to practice in a licensed profession (For “professional degree,” the degree program must have been in: medicine, veterinary medicine, dentistry, optometry, law, chiropractic medicine, or pharmacy.)  135
Doctoral level university degree (Ph.D.)  150</t>
        </r>
      </text>
    </comment>
    <comment ref="A8" authorId="0" shapeId="0" xr:uid="{43E40B6F-4594-4618-9FC1-E362B8BB8690}">
      <text>
        <r>
          <rPr>
            <b/>
            <sz val="9"/>
            <color indexed="81"/>
            <rFont val="Segoe UI"/>
            <family val="2"/>
          </rPr>
          <t xml:space="preserve">Lila E. Kuhlmann:
Official languages proficiency - first official language
Tested by IELTS General Training
</t>
        </r>
        <r>
          <rPr>
            <sz val="9"/>
            <color indexed="81"/>
            <rFont val="Segoe UI"/>
            <family val="2"/>
          </rPr>
          <t xml:space="preserve">Maximum points for </t>
        </r>
        <r>
          <rPr>
            <u/>
            <sz val="9"/>
            <color indexed="81"/>
            <rFont val="Segoe UI"/>
            <family val="2"/>
          </rPr>
          <t xml:space="preserve">each </t>
        </r>
        <r>
          <rPr>
            <sz val="9"/>
            <color indexed="81"/>
            <rFont val="Segoe UI"/>
            <family val="2"/>
          </rPr>
          <t>ability (reading, writing, speaking and listening):
32 with a spouse or common-law partner
34 without a spouse or common-law partner</t>
        </r>
        <r>
          <rPr>
            <b/>
            <sz val="9"/>
            <color indexed="81"/>
            <rFont val="Segoe UI"/>
            <family val="2"/>
          </rPr>
          <t xml:space="preserve">
Canadian Language Benchmark (CLB) level per ability 
</t>
        </r>
        <r>
          <rPr>
            <sz val="9"/>
            <color indexed="81"/>
            <rFont val="Segoe UI"/>
            <family val="2"/>
          </rPr>
          <t xml:space="preserve">
</t>
        </r>
        <r>
          <rPr>
            <u/>
            <sz val="9"/>
            <color indexed="81"/>
            <rFont val="Segoe UI"/>
            <family val="2"/>
          </rPr>
          <t>With a spouse or common-law partne</t>
        </r>
        <r>
          <rPr>
            <sz val="9"/>
            <color indexed="81"/>
            <rFont val="Segoe UI"/>
            <family val="2"/>
          </rPr>
          <t xml:space="preserve">r (Maximum 128 points) 
Less than CLB 4  - 0 
CLB 4 or 5  - 6
CLB 6 -  8
CLB 7 - 16 
CLB 8 - 22 
CLB 9 - 29
CLB 10 or more - 32 
</t>
        </r>
        <r>
          <rPr>
            <u/>
            <sz val="9"/>
            <color indexed="81"/>
            <rFont val="Segoe UI"/>
            <family val="2"/>
          </rPr>
          <t xml:space="preserve">
Without a spouse or common-law partner</t>
        </r>
        <r>
          <rPr>
            <sz val="9"/>
            <color indexed="81"/>
            <rFont val="Segoe UI"/>
            <family val="2"/>
          </rPr>
          <t xml:space="preserve"> (Maximum 136 points)
Less than CLB 4  - 0 
CLB 4 or 5  - 6
CLB 6 -  9
CLB 7 - 17 
CLB 8 - 23 
CLB 9 - 31
CLB 10 or more - 34 
</t>
        </r>
      </text>
    </comment>
    <comment ref="A9" authorId="0" shapeId="0" xr:uid="{8AFEA9CA-3CB4-4949-9A2E-BD63E287FCEB}">
      <text>
        <r>
          <rPr>
            <b/>
            <sz val="9"/>
            <color indexed="81"/>
            <rFont val="Segoe UI"/>
            <family val="2"/>
          </rPr>
          <t>Lila E. Kuhlmann:</t>
        </r>
        <r>
          <rPr>
            <sz val="9"/>
            <color indexed="81"/>
            <rFont val="Segoe UI"/>
            <family val="2"/>
          </rPr>
          <t xml:space="preserve">
</t>
        </r>
        <r>
          <rPr>
            <b/>
            <sz val="9"/>
            <color indexed="81"/>
            <rFont val="Segoe UI"/>
            <family val="2"/>
          </rPr>
          <t xml:space="preserve">Canadian Language Benchmark (CLB) level per ability </t>
        </r>
        <r>
          <rPr>
            <sz val="9"/>
            <color indexed="81"/>
            <rFont val="Segoe UI"/>
            <family val="2"/>
          </rPr>
          <t xml:space="preserve">
With a spouse or common-law partner: (Maximum 22 points) 
Without a spouse or common-law partner: (Maximum 24 points)
CLB 4 or less 0  - 0
CLB 5 or 6 - 1
CLB 7 or 8 - 3 
CLB 9 or more - 6</t>
        </r>
      </text>
    </comment>
    <comment ref="A10" authorId="0" shapeId="0" xr:uid="{F3CF2939-7568-48FC-80C4-EC7BF8F7E02D}">
      <text>
        <r>
          <rPr>
            <b/>
            <sz val="9"/>
            <color indexed="81"/>
            <rFont val="Segoe UI"/>
            <family val="2"/>
          </rPr>
          <t>Lila E. Kuhlmann:</t>
        </r>
        <r>
          <rPr>
            <sz val="9"/>
            <color indexed="81"/>
            <rFont val="Segoe UI"/>
            <family val="2"/>
          </rPr>
          <t xml:space="preserve">
Canadian work experience
With a spouse or common-law partner  (Maximum 70 points) 
None or less than a year 0 0
1 year - 35 
2 years - 46 
3 years - 56 
4 years - 63 
5 years or more - 70 
Without a spouse or common-law partner (Maximum 80 points)
None or less than a year  0
1 year  40
2 years  53
3 years  64
4 years  72
5 years or more  80</t>
        </r>
      </text>
    </comment>
    <comment ref="A12" authorId="0" shapeId="0" xr:uid="{DD3BBF9F-5769-4BF6-9C5D-93722F8C5B94}">
      <text>
        <r>
          <rPr>
            <b/>
            <sz val="9"/>
            <color indexed="81"/>
            <rFont val="Segoe UI"/>
            <family val="2"/>
          </rPr>
          <t>Lila E. Kuhlmann:</t>
        </r>
        <r>
          <rPr>
            <sz val="9"/>
            <color indexed="81"/>
            <rFont val="Segoe UI"/>
            <family val="2"/>
          </rPr>
          <t xml:space="preserve">
Brother or sister, brother in law or sister in law living in Canada who is a citizen or permanent resident of Canada = 15</t>
        </r>
      </text>
    </comment>
    <comment ref="A13" authorId="0" shapeId="0" xr:uid="{9179796E-ABCD-4058-A93E-915F53C88B9E}">
      <text>
        <r>
          <rPr>
            <b/>
            <sz val="9"/>
            <color indexed="81"/>
            <rFont val="Segoe UI"/>
            <family val="2"/>
          </rPr>
          <t>Lila E. Kuhlmann:</t>
        </r>
        <r>
          <rPr>
            <sz val="9"/>
            <color indexed="81"/>
            <rFont val="Segoe UI"/>
            <family val="2"/>
          </rPr>
          <t xml:space="preserve">
Post-secondary education in  Canada - credential of one or two years = 15
Post-secondary education in  Canada - credential of threee or more years = 30</t>
        </r>
      </text>
    </comment>
    <comment ref="A14" authorId="0" shapeId="0" xr:uid="{6AC12C27-F564-46BB-94C1-F781A437BDFC}">
      <text>
        <r>
          <rPr>
            <b/>
            <sz val="9"/>
            <color indexed="81"/>
            <rFont val="Segoe UI"/>
            <family val="2"/>
          </rPr>
          <t>Lila E. Kuhlmann:</t>
        </r>
        <r>
          <rPr>
            <sz val="9"/>
            <color indexed="81"/>
            <rFont val="Segoe UI"/>
            <family val="2"/>
          </rPr>
          <t xml:space="preserve">
Arranged employment - NOC 00 (senior manager position) = 200</t>
        </r>
      </text>
    </comment>
    <comment ref="A15" authorId="0" shapeId="0" xr:uid="{FCD4477A-6CD6-49F4-AD42-6311C7C8C341}">
      <text>
        <r>
          <rPr>
            <b/>
            <sz val="9"/>
            <color indexed="81"/>
            <rFont val="Segoe UI"/>
            <family val="2"/>
          </rPr>
          <t>Lila E. Kuhlmann:</t>
        </r>
        <r>
          <rPr>
            <sz val="9"/>
            <color indexed="81"/>
            <rFont val="Segoe UI"/>
            <family val="2"/>
          </rPr>
          <t xml:space="preserve">
Arranged employment  NOC 0, A or B (no senior manager) = 50</t>
        </r>
      </text>
    </comment>
    <comment ref="A16" authorId="0" shapeId="0" xr:uid="{C4923E3A-1B35-46DD-9918-CB35ED70D005}">
      <text>
        <r>
          <rPr>
            <b/>
            <sz val="9"/>
            <color indexed="81"/>
            <rFont val="Segoe UI"/>
            <family val="2"/>
          </rPr>
          <t>Lila E. Kuhlmann:</t>
        </r>
        <r>
          <rPr>
            <sz val="9"/>
            <color indexed="81"/>
            <rFont val="Segoe UI"/>
            <family val="2"/>
          </rPr>
          <t xml:space="preserve">
Provincial or territorial nomination = 600</t>
        </r>
      </text>
    </comment>
    <comment ref="A17" authorId="0" shapeId="0" xr:uid="{97D4C811-C5F8-4E09-84DD-E13BDD4E0767}">
      <text>
        <r>
          <rPr>
            <b/>
            <sz val="9"/>
            <color indexed="81"/>
            <rFont val="Segoe UI"/>
            <family val="2"/>
          </rPr>
          <t>Lila E. Kuhlmann:</t>
        </r>
        <r>
          <rPr>
            <sz val="9"/>
            <color indexed="81"/>
            <rFont val="Segoe UI"/>
            <family val="2"/>
          </rPr>
          <t xml:space="preserve">
Scored NCLC 7 or higher on all four French language skills and scored CLB 4 or lower in English (or didn’t take an English test) = 15
Scored NCLC 7 or higher on all four French language skills and scored CLB 5 or higher on all four English skills = 30
</t>
        </r>
      </text>
    </comment>
    <comment ref="A19" authorId="0" shapeId="0" xr:uid="{DE0CFA59-1FB2-40BB-9E22-27226F2349AD}">
      <text>
        <r>
          <rPr>
            <b/>
            <sz val="9"/>
            <color indexed="81"/>
            <rFont val="Segoe UI"/>
            <family val="2"/>
          </rPr>
          <t>Lila E. Kuhlmann:</t>
        </r>
        <r>
          <rPr>
            <sz val="9"/>
            <color indexed="81"/>
            <rFont val="Segoe UI"/>
            <family val="2"/>
          </rPr>
          <t xml:space="preserve">
</t>
        </r>
        <r>
          <rPr>
            <b/>
            <sz val="9"/>
            <color indexed="81"/>
            <rFont val="Segoe UI"/>
            <family val="2"/>
          </rPr>
          <t>Good official language proficiency  X post-secondary degree</t>
        </r>
        <r>
          <rPr>
            <sz val="9"/>
            <color indexed="81"/>
            <rFont val="Segoe UI"/>
            <family val="2"/>
          </rPr>
          <t xml:space="preserve">
Secondary school (high school) credential or less 0 
One post-secondary program credential of one year or longer AND  all abilities CLB &gt; 7 AND at least one ability CLB &lt; 9 =  13
Two or more post-secondary program credentials AND at least one of these credentials was issued on completion of a post-secondary program of three years or longer  and AND all abilities CLB &gt; 7 AND at least one ability CLB &lt; 9 =  25
One post-secondary program credential of one year or longer AND all abilities CLB = 9 or more = 25
Two or more post-secondary program credentials AND at least one of these credentials was issued on completion of a post-secondary program of three years or longer  and AND all abilities CLB = 9 or more = 50
</t>
        </r>
      </text>
    </comment>
    <comment ref="A20" authorId="0" shapeId="0" xr:uid="{D363F93D-AAC4-45EB-9CB3-21B79CAF3765}">
      <text>
        <r>
          <rPr>
            <b/>
            <sz val="9"/>
            <color indexed="81"/>
            <rFont val="Segoe UI"/>
            <family val="2"/>
          </rPr>
          <t>Lila E. Kuhlmann:</t>
        </r>
        <r>
          <rPr>
            <sz val="9"/>
            <color indexed="81"/>
            <rFont val="Segoe UI"/>
            <family val="2"/>
          </rPr>
          <t xml:space="preserve">
</t>
        </r>
        <r>
          <rPr>
            <b/>
            <sz val="9"/>
            <color indexed="81"/>
            <rFont val="Segoe UI"/>
            <family val="2"/>
          </rPr>
          <t xml:space="preserve">Canadian work experience X a post-secondary degree Points for education 
</t>
        </r>
        <r>
          <rPr>
            <sz val="9"/>
            <color indexed="81"/>
            <rFont val="Segoe UI"/>
            <family val="2"/>
          </rPr>
          <t xml:space="preserve">Secondary school (high school) credential or less = 0
0 year of Canadian work experience = 0
1 year of Canadian work experience AND one post-secondary program credential of one year or longer = 13
1 year of Canadian work experience AND Two or more post-secondary program credentials AND at least one of these credentials was issued on completion of a post-secondary program of three years or longer = 25
 2 years or more of Canadian work experience AND one post-secondary program credential of one year or longer = 25
 2 years or more of Canadian work experience AND Two or more post-secondary program credentials AND at least one of these credentials was issued on completion of a post-secondary program of three years or longer = 50
</t>
        </r>
      </text>
    </comment>
    <comment ref="A22" authorId="0" shapeId="0" xr:uid="{80E919E1-A891-4130-ABC4-D898B8A81ADA}">
      <text>
        <r>
          <rPr>
            <b/>
            <sz val="9"/>
            <color indexed="81"/>
            <rFont val="Segoe UI"/>
            <family val="2"/>
          </rPr>
          <t>Lila E. Kuhlmann:</t>
        </r>
        <r>
          <rPr>
            <sz val="9"/>
            <color indexed="81"/>
            <rFont val="Segoe UI"/>
            <family val="2"/>
          </rPr>
          <t xml:space="preserve">
</t>
        </r>
        <r>
          <rPr>
            <b/>
            <sz val="9"/>
            <color indexed="81"/>
            <rFont val="Segoe UI"/>
            <family val="2"/>
          </rPr>
          <t>Foreign work experience  X  With Canadian work experience</t>
        </r>
        <r>
          <rPr>
            <sz val="9"/>
            <color indexed="81"/>
            <rFont val="Segoe UI"/>
            <family val="2"/>
          </rPr>
          <t xml:space="preserve">
Years of experience Points for foreign work experience + 1 year of Canadian work experience
(Maximum 25 points) Points for foreign work experience + 2 years or more of Canadian work experience
(Maximum 50 points)
No foreign work experience= 0
No Canadian experience =  0
1 or 2 years of foreign work experience AND 1 year of Canadian work experience = 13 
1 or 2 years of foreign work experience AND 2 or more years of Canadian work experience = 25
3 years or more of foreign work experience AND 1 year of Canadian work experience = 25
3 years or more of foreign work experience AND 2 or more years of Canadian work experience = 50
</t>
        </r>
      </text>
    </comment>
    <comment ref="A23" authorId="0" shapeId="0" xr:uid="{3C75ED31-FB99-4226-BDD7-FA284F4C6467}">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A25" authorId="0" shapeId="0" xr:uid="{D8360D8E-6FA6-4A9C-8E4C-EE5C08A0265B}">
      <text>
        <r>
          <rPr>
            <b/>
            <sz val="9"/>
            <color indexed="81"/>
            <rFont val="Segoe UI"/>
            <family val="2"/>
          </rPr>
          <t xml:space="preserve">Lila E. Kuhlmann:
</t>
        </r>
        <r>
          <rPr>
            <sz val="9"/>
            <color indexed="81"/>
            <rFont val="Segoe UI"/>
            <family val="2"/>
          </rPr>
          <t xml:space="preserve">
</t>
        </r>
        <r>
          <rPr>
            <b/>
            <sz val="9"/>
            <color indexed="81"/>
            <rFont val="Segoe UI"/>
            <family val="2"/>
          </rPr>
          <t xml:space="preserve">Foreign work experience  X  With good official language proficiency </t>
        </r>
        <r>
          <rPr>
            <sz val="9"/>
            <color indexed="81"/>
            <rFont val="Segoe UI"/>
            <family val="2"/>
          </rPr>
          <t xml:space="preserve">
No foreign work experience = 0 
CLB&lt;7 = 0
1 or 2 years of foreign work experience  AND CLB 7 or more on all first official language abilities, one or more under 9 = 13
3 years or more of foreign work experience AND CLB 7 or more on all first official language abilities, one or more under 9 = 25
1 or 2 years of foreign work experience  AND CLB 9 or more on all four first official language abilities = 25
3 years or more of foreign work experience AND CLB 9 or more on all four first official language abilities = 50
</t>
        </r>
      </text>
    </comment>
    <comment ref="A28" authorId="0" shapeId="0" xr:uid="{A52CCCD6-825C-4C18-9CC3-EFF5A2A29E82}">
      <text>
        <r>
          <rPr>
            <b/>
            <sz val="9"/>
            <color indexed="81"/>
            <rFont val="Segoe UI"/>
            <family val="2"/>
          </rPr>
          <t>Lila E. Kuhlmann:</t>
        </r>
        <r>
          <rPr>
            <sz val="9"/>
            <color indexed="81"/>
            <rFont val="Segoe UI"/>
            <family val="2"/>
          </rPr>
          <t xml:space="preserve">
</t>
        </r>
        <r>
          <rPr>
            <b/>
            <sz val="9"/>
            <color indexed="81"/>
            <rFont val="Segoe UI"/>
            <family val="2"/>
          </rPr>
          <t xml:space="preserve">Spouse’s or common-law partner’s level of education With spouse or common-law partner </t>
        </r>
        <r>
          <rPr>
            <sz val="9"/>
            <color indexed="81"/>
            <rFont val="Segoe UI"/>
            <family val="2"/>
          </rPr>
          <t xml:space="preserve">(Maximum 10 points) 
Less than secondary school (high school) = 0
Secondary school (high school graduation) = 2
One-year program at a university, college, trade or technical school, or other institute = 6 
Two-year program at a university, college, trade or technical in school, or other institute = 7 
Bachelor's degree OR  a three or more year program at a university, college, trade or technical school, or other institute = 8 
Two or more certificates, diplomas, or degrees. One must be for a program of three or more years = 9 
Master's degree, or professional degree needed to practice in a licensed profession (For “professional degree”, the degree program must have been in: medicine, veterinary medicine, dentistry, optometry, law, chiropractic medicine, or pharmacy.) = 10 
Doctoral level university degree (PhD) = 10 </t>
        </r>
      </text>
    </comment>
    <comment ref="A29" authorId="0" shapeId="0" xr:uid="{378058F2-2022-4507-9C99-F01CD680F9D2}">
      <text>
        <r>
          <rPr>
            <b/>
            <sz val="9"/>
            <color indexed="81"/>
            <rFont val="Segoe UI"/>
            <family val="2"/>
          </rPr>
          <t>Lila E. Kuhlmann:</t>
        </r>
        <r>
          <rPr>
            <sz val="9"/>
            <color indexed="81"/>
            <rFont val="Segoe UI"/>
            <family val="2"/>
          </rPr>
          <t xml:space="preserve">
</t>
        </r>
        <r>
          <rPr>
            <b/>
            <sz val="9"/>
            <color indexed="81"/>
            <rFont val="Segoe UI"/>
            <family val="2"/>
          </rPr>
          <t>Spouse's or common-law partner's official languages proficiency - first official language</t>
        </r>
        <r>
          <rPr>
            <sz val="9"/>
            <color indexed="81"/>
            <rFont val="Segoe UI"/>
            <family val="2"/>
          </rPr>
          <t xml:space="preserve">
Canadian Language Benchmark (CLB) level per ability (reading, writing, speaking and listening ) Maximum 20 points for section
CLB 4 or less - 0 
CLB 5 or 6 - 1 
CLB 7 or 8 - 3 
CLB 9 or more - 5 </t>
        </r>
      </text>
    </comment>
    <comment ref="A30" authorId="0" shapeId="0" xr:uid="{F11AFA9E-B198-4B25-8DF6-6A62AB4BD81E}">
      <text>
        <r>
          <rPr>
            <b/>
            <sz val="9"/>
            <color indexed="81"/>
            <rFont val="Segoe UI"/>
            <family val="2"/>
          </rPr>
          <t>Lila E. Kuhlmann:</t>
        </r>
        <r>
          <rPr>
            <sz val="9"/>
            <color indexed="81"/>
            <rFont val="Segoe UI"/>
            <family val="2"/>
          </rPr>
          <t xml:space="preserve">
</t>
        </r>
        <r>
          <rPr>
            <b/>
            <sz val="9"/>
            <color indexed="81"/>
            <rFont val="Segoe UI"/>
            <family val="2"/>
          </rPr>
          <t>Spouse's Canadian work experience (</t>
        </r>
        <r>
          <rPr>
            <sz val="9"/>
            <color indexed="81"/>
            <rFont val="Segoe UI"/>
            <family val="2"/>
          </rPr>
          <t xml:space="preserve">Maximum 10 points)
None or less than a year 0
1 year - 5 
2 years - 7 
3 years -8 
4 years - 9 
5 years or more - 10 </t>
        </r>
      </text>
    </comment>
  </commentList>
</comments>
</file>

<file path=xl/sharedStrings.xml><?xml version="1.0" encoding="utf-8"?>
<sst xmlns="http://schemas.openxmlformats.org/spreadsheetml/2006/main" count="696" uniqueCount="271">
  <si>
    <t>With a spouse or common-law partner</t>
  </si>
  <si>
    <t>(Maximum 100 points)</t>
  </si>
  <si>
    <t>Without a spouse or common-law partner</t>
  </si>
  <si>
    <t>(Maximum 110 points)</t>
  </si>
  <si>
    <t>Level of Education</t>
  </si>
  <si>
    <t>Age</t>
  </si>
  <si>
    <t>Points</t>
  </si>
  <si>
    <t>solteiros</t>
  </si>
  <si>
    <t>(Maximum 140 points)</t>
  </si>
  <si>
    <t>(Maximum 150 points)</t>
  </si>
  <si>
    <t>Less than secondary school (high school)</t>
  </si>
  <si>
    <t>Secondary diploma (high school graduation)</t>
  </si>
  <si>
    <t>One-year degree, diploma or certificate from  a university, college, trade or technical school, or other institute</t>
  </si>
  <si>
    <t>Two-year program at a university, college, trade or technical school, or other institute</t>
  </si>
  <si>
    <t>Bachelor's degree OR  a three or more year program at a university, college, trade or technical school, or other institute</t>
  </si>
  <si>
    <t>Two or more certificates, diplomas, or degrees. One must be for a program of three or more years</t>
  </si>
  <si>
    <t>Master's degree, OR professional degree needed to practice in a licensed profession (For “professional degree,” the degree program must have been in: medicine, veterinary medicine, dentistry, optometry, law, chiropractic medicine, or pharmacy.)</t>
  </si>
  <si>
    <t>Doctoral level university degree (Ph.D.)</t>
  </si>
  <si>
    <t>Level of education</t>
  </si>
  <si>
    <t>Canadian Language Benchmark (CLB) level per ability</t>
  </si>
  <si>
    <t>(Maximum 128 points)</t>
  </si>
  <si>
    <t>(Maximum 136 points)</t>
  </si>
  <si>
    <t>With a spouse or common-law partner </t>
  </si>
  <si>
    <t>(Maximum 22 points)</t>
  </si>
  <si>
    <t>Without a spouse or common-law partner </t>
  </si>
  <si>
    <t>(Maximum 24 points)</t>
  </si>
  <si>
    <t>(Maximum 70 points)</t>
  </si>
  <si>
    <t>(Maximum 80 points)</t>
  </si>
  <si>
    <t>Canadian work experience (years)</t>
  </si>
  <si>
    <t>Reading</t>
  </si>
  <si>
    <t>Writing</t>
  </si>
  <si>
    <t>Speaking</t>
  </si>
  <si>
    <t>Listening</t>
  </si>
  <si>
    <t>Final</t>
  </si>
  <si>
    <t>Spouse’s or common-law partner’s level of education</t>
  </si>
  <si>
    <t>With spouse or common-law partner</t>
  </si>
  <si>
    <t>(Maximum 10 points)</t>
  </si>
  <si>
    <t>Secondary school (high school graduation)</t>
  </si>
  <si>
    <t>One-year program at a university, college, trade or technical school, or other institute</t>
  </si>
  <si>
    <t>Two-year program at a university, college, trade or technical in school, or other institute</t>
  </si>
  <si>
    <t>Master's degree, or professional degree needed to practice in a licensed profession (For “professional degree”, the degree program must have been in: medicine, veterinary medicine, dentistry, optometry, law, chiropractic medicine, or pharmacy.)</t>
  </si>
  <si>
    <t>Doctoral level university degree (PhD)</t>
  </si>
  <si>
    <t>Canadian Language Benchmark (CLB) level per ability (reading, writing, speaking and listening )</t>
  </si>
  <si>
    <t>Maximum 20 points for section</t>
  </si>
  <si>
    <t>Maximum 5 points per ability</t>
  </si>
  <si>
    <t>Maximum 10 points</t>
  </si>
  <si>
    <t>Spouse's Canadian work experience (Years)</t>
  </si>
  <si>
    <t>Casados</t>
  </si>
  <si>
    <t>Canadian work Experience</t>
  </si>
  <si>
    <t>Foreign work Experience</t>
  </si>
  <si>
    <t>Maximum 600 points</t>
  </si>
  <si>
    <t>Brother or sister living in Canada who is a citizen or permanent resident of Canada</t>
  </si>
  <si>
    <t>Arranged employment - NOC 00</t>
  </si>
  <si>
    <t>Arranged employment – any other NOC 0, A or B</t>
  </si>
  <si>
    <t>Provincial or territorial nomination</t>
  </si>
  <si>
    <t>Solteiros</t>
  </si>
  <si>
    <t>Foreing work experience</t>
  </si>
  <si>
    <t xml:space="preserve"> Canadian work experience</t>
  </si>
  <si>
    <t xml:space="preserve">Foreign work experience </t>
  </si>
  <si>
    <t>CLB</t>
  </si>
  <si>
    <t>Pontuação</t>
  </si>
  <si>
    <t>até 3 anos</t>
  </si>
  <si>
    <t>Respostas</t>
  </si>
  <si>
    <t>Pontos</t>
  </si>
  <si>
    <t xml:space="preserve">Nível de instrução: </t>
  </si>
  <si>
    <t xml:space="preserve">Leitura </t>
  </si>
  <si>
    <t>escrita</t>
  </si>
  <si>
    <t>fala</t>
  </si>
  <si>
    <t>Tempo de trabalho fora do Canadá:</t>
  </si>
  <si>
    <t>Tempo de trabalho no Canadá:</t>
  </si>
  <si>
    <t>n</t>
  </si>
  <si>
    <t>s</t>
  </si>
  <si>
    <r>
      <t xml:space="preserve">Possui certificado em Trades? Digite </t>
    </r>
    <r>
      <rPr>
        <b/>
        <sz val="11"/>
        <color theme="1"/>
        <rFont val="Calibri"/>
        <family val="2"/>
        <scheme val="minor"/>
      </rPr>
      <t xml:space="preserve">S </t>
    </r>
    <r>
      <rPr>
        <sz val="11"/>
        <color theme="1"/>
        <rFont val="Calibri"/>
        <family val="2"/>
        <scheme val="minor"/>
      </rPr>
      <t>para sim</t>
    </r>
  </si>
  <si>
    <t>Resultado CRS - Express Entry</t>
  </si>
  <si>
    <t>Experiência de trabalho:</t>
  </si>
  <si>
    <t>Pontos adicionais:</t>
  </si>
  <si>
    <t>Total</t>
  </si>
  <si>
    <t>French additional points:</t>
  </si>
  <si>
    <t>CLB Francês</t>
  </si>
  <si>
    <t>CLB Inglês</t>
  </si>
  <si>
    <t>escuta</t>
  </si>
  <si>
    <t>Post-secondary education in  Canada - credential </t>
  </si>
  <si>
    <t xml:space="preserve"> 1 or 2 years</t>
  </si>
  <si>
    <t>3 years or more</t>
  </si>
  <si>
    <t xml:space="preserve">Quantos irmãos/irmãs, cunhados/cunhadas você possui que são residentes permanentes ou cidadãos canadenses? </t>
  </si>
  <si>
    <t>Pontuação para Idade</t>
  </si>
  <si>
    <t xml:space="preserve">Pontuação para Nível de instrução: </t>
  </si>
  <si>
    <t>Pontuação para Tempo de trabalho no Canadá:</t>
  </si>
  <si>
    <t xml:space="preserve">Pontuação para parentesco no Canadá  </t>
  </si>
  <si>
    <t xml:space="preserve"> Pontuação para Estudo pós secundário no Canadá </t>
  </si>
  <si>
    <t>Pontuação para oferta de emprego em cargo senior manager</t>
  </si>
  <si>
    <t xml:space="preserve">Pontuação para oferta de emprego Nos Nocs 0, A ou B (não senior manager) </t>
  </si>
  <si>
    <t xml:space="preserve">Pontuação para Provincial or territorial nomination </t>
  </si>
  <si>
    <t>Pontuação adicional por falar francês</t>
  </si>
  <si>
    <t>Pontuação para Nível de instrução x Proficiência no primeiro idioma</t>
  </si>
  <si>
    <t>Pontuação para Nível de instrução x Experiência de trabalho no Canadá</t>
  </si>
  <si>
    <t>Pontuação para Experiência de trabalho fora do Canadá x Proficiência no primeiro idioma</t>
  </si>
  <si>
    <t>Pontuação para Nível de instrução:</t>
  </si>
  <si>
    <t>Durantre quanto anos você estudou no Canadá ?</t>
  </si>
  <si>
    <t>Você recebeu uma oferta válida de emprego - NOCs 0, A ou B ? Digite S para sim</t>
  </si>
  <si>
    <t>Test results for each ability</t>
  </si>
  <si>
    <t>IELTS</t>
  </si>
  <si>
    <t>LISTENING</t>
  </si>
  <si>
    <t>SPEAKING</t>
  </si>
  <si>
    <t>READING</t>
  </si>
  <si>
    <t>Tabela de conversão de IELTS para CLB</t>
  </si>
  <si>
    <t>WRITING</t>
  </si>
  <si>
    <t>TEF</t>
  </si>
  <si>
    <t>NCLC Level</t>
  </si>
  <si>
    <t>Speaking </t>
  </si>
  <si>
    <t>(expression orale)</t>
  </si>
  <si>
    <t>Listening </t>
  </si>
  <si>
    <t>(compréhension de l'orale)</t>
  </si>
  <si>
    <t>Reading </t>
  </si>
  <si>
    <t>(compréhension de l'écrit)</t>
  </si>
  <si>
    <t>Writing </t>
  </si>
  <si>
    <t>(expression écrite)</t>
  </si>
  <si>
    <t>9 and above</t>
  </si>
  <si>
    <t>371+</t>
  </si>
  <si>
    <t>298+</t>
  </si>
  <si>
    <t>248+</t>
  </si>
  <si>
    <t>349 - 370</t>
  </si>
  <si>
    <t>280 - 297</t>
  </si>
  <si>
    <t>233 - 247</t>
  </si>
  <si>
    <t>310 – 348</t>
  </si>
  <si>
    <t>249 – 279</t>
  </si>
  <si>
    <t>207 – 232</t>
  </si>
  <si>
    <t>271 – 309</t>
  </si>
  <si>
    <t>217 – 248</t>
  </si>
  <si>
    <t>181 – 206</t>
  </si>
  <si>
    <t>226 – 270</t>
  </si>
  <si>
    <t>181 – 216</t>
  </si>
  <si>
    <t>151 – 180</t>
  </si>
  <si>
    <t>181 – 225</t>
  </si>
  <si>
    <t>145 – 180</t>
  </si>
  <si>
    <t>121 – 150</t>
  </si>
  <si>
    <t>Pontuação para Experiência de trabalho fora do Canadá x Experiência de trabalho no Canadá</t>
  </si>
  <si>
    <t>B2</t>
  </si>
  <si>
    <t>B1</t>
  </si>
  <si>
    <t>C1 e C2</t>
  </si>
  <si>
    <t>Pontuação para Diploma em Trades x CLB</t>
  </si>
  <si>
    <t>Subtotal (limite de 600 pontos)</t>
  </si>
  <si>
    <t>Subtotal (Limite 40 pontos)</t>
  </si>
  <si>
    <t>Subtotal (limite de 460 para casados e 500 para solteiros)</t>
  </si>
  <si>
    <t>Você recebeu um convite provincial ou territorial para ser residente permanente? Digite S para sim</t>
  </si>
  <si>
    <t>Subtotal (limite 50 pontos)</t>
  </si>
  <si>
    <t>Subtotal (limite de 50 pontos)</t>
  </si>
  <si>
    <t>Telefones de contato:</t>
  </si>
  <si>
    <t>E-mail:</t>
  </si>
  <si>
    <t>Passe o mouse sobre as setas vermelhas para ler as orientações:</t>
  </si>
  <si>
    <t xml:space="preserve">Idade: </t>
  </si>
  <si>
    <t>Você recebeu uma oferta válida de emprego como senior manager - NOC 00 Digite S para sim</t>
  </si>
  <si>
    <t>Outras informações:</t>
  </si>
  <si>
    <t>Escreva resumidamente sobre os cargos pelos quais você passou nos últimos 10 anos (Ex: gerente de conta - investimentos - banco):</t>
  </si>
  <si>
    <t>Tem alguma formação técnica pós ensino médio? Qual? Qual foi a duração do curso? Diga o tempo de experiência trabalhando na área, ainda que não tenha formação:</t>
  </si>
  <si>
    <t>Se você já estudou no Canadá por 8 meses ou mais, qual foi o programa e grau (post-secondary, post-graduation, master...)? Há quanto tempo? Qual foi a duração do curso?</t>
  </si>
  <si>
    <t>Você é um/a senior manager?</t>
  </si>
  <si>
    <t>Possui algum parente que vive no Canadá? Qual o grau de relacionamento?</t>
  </si>
  <si>
    <t>Escreva o que você julgar que pode ser relevante e que não tenhamos perguntado:</t>
  </si>
  <si>
    <t>Questionário - Cônjuge</t>
  </si>
  <si>
    <t>Você possui filhos? Quais as idades? Eles vivem com você?</t>
  </si>
  <si>
    <t>Simulação considerando como primeiro aplicante:</t>
  </si>
  <si>
    <t>CRS 1</t>
  </si>
  <si>
    <t>CRS 2</t>
  </si>
  <si>
    <t>CRS Solteiros</t>
  </si>
  <si>
    <t>primeiro aplicante:</t>
  </si>
  <si>
    <t>solteiro</t>
  </si>
  <si>
    <t>Inglês IELTS</t>
  </si>
  <si>
    <t>Inglês CLB</t>
  </si>
  <si>
    <t>Pontuação para Proficiência em inglês:</t>
  </si>
  <si>
    <t>Pontuação para Proficiência em francês:</t>
  </si>
  <si>
    <t>Pontuação para Proficiência em inglês ou Francês, o que for mais forte:</t>
  </si>
  <si>
    <t>Proficiência em inglês de  0 à 9:</t>
  </si>
  <si>
    <t>Proficiência em francês de 0 à 12:</t>
  </si>
  <si>
    <t>Proficiência em inglês de 0 à 9:</t>
  </si>
  <si>
    <t>Pontuação Inglês</t>
  </si>
  <si>
    <t>Pontuação Francês</t>
  </si>
  <si>
    <t>Francês</t>
  </si>
  <si>
    <t>Inglês</t>
  </si>
  <si>
    <t>Francês TEF (CLB)</t>
  </si>
  <si>
    <t>máx 24</t>
  </si>
  <si>
    <t>máx 22</t>
  </si>
  <si>
    <t>Canadian work experience points</t>
  </si>
  <si>
    <t>Certificate of qualification (trades occupations)</t>
  </si>
  <si>
    <r>
      <t xml:space="preserve">Possui certificado em Trades? Digite </t>
    </r>
    <r>
      <rPr>
        <b/>
        <sz val="11"/>
        <color theme="1"/>
        <rFont val="Calibri"/>
        <family val="2"/>
        <scheme val="minor"/>
      </rPr>
      <t xml:space="preserve">S </t>
    </r>
    <r>
      <rPr>
        <sz val="11"/>
        <color theme="1"/>
        <rFont val="Calibri"/>
        <family val="2"/>
        <scheme val="minor"/>
      </rPr>
      <t>para sim</t>
    </r>
    <r>
      <rPr>
        <b/>
        <sz val="11"/>
        <color theme="1"/>
        <rFont val="Calibri"/>
        <family val="2"/>
        <scheme val="minor"/>
      </rPr>
      <t xml:space="preserve"> N</t>
    </r>
    <r>
      <rPr>
        <sz val="11"/>
        <color theme="1"/>
        <rFont val="Calibri"/>
        <family val="2"/>
        <scheme val="minor"/>
      </rPr>
      <t xml:space="preserve"> Para não</t>
    </r>
  </si>
  <si>
    <t>Education x CLB</t>
  </si>
  <si>
    <t>Education</t>
  </si>
  <si>
    <t xml:space="preserve"> CLB Inglês</t>
  </si>
  <si>
    <t>CRS 3</t>
  </si>
  <si>
    <t>Canadian work x Education points</t>
  </si>
  <si>
    <t>Canadian work experience</t>
  </si>
  <si>
    <t>Canadian work x Foreign work</t>
  </si>
  <si>
    <t>Foreign Work x CLB</t>
  </si>
  <si>
    <t>Trades x CLB</t>
  </si>
  <si>
    <t>Certificate of qualification (trade occupations) x CLB</t>
  </si>
  <si>
    <t>CRS 1 - CLB</t>
  </si>
  <si>
    <t>CRS 2 - CLB</t>
  </si>
  <si>
    <t>CRS 1 - Spouse's Canadian Work Experience</t>
  </si>
  <si>
    <t>CRS 2 - Spouse's Canadian Work Experience</t>
  </si>
  <si>
    <t>CRS 1 - Spouse's Level of Education</t>
  </si>
  <si>
    <t>CRS 2 - Spouse's Level of Education</t>
  </si>
  <si>
    <t>CRS 1 - Inglês IELTS</t>
  </si>
  <si>
    <t>CRS 2 - Inglês IELTS</t>
  </si>
  <si>
    <t>Additional points - CRS - 1</t>
  </si>
  <si>
    <t>Additional points - CRS - 2</t>
  </si>
  <si>
    <t>Additional points - Solteiros</t>
  </si>
  <si>
    <t>Instruções para preenchimento: </t>
  </si>
  <si>
    <t xml:space="preserve">Se você for casado(a) ou viver em união estável, seu cônjuge também deve responder. </t>
  </si>
  <si>
    <t>Pessoas que vivem em união estável precisam estar vivendo juntas há mais de 1 ano e precisarão comprová-la através de correspondências direcionadas ao mesmo endereço e, eventualmente, fotos e declarações de amigos.</t>
  </si>
  <si>
    <t>Boa sorte!</t>
  </si>
  <si>
    <t>Sim 1</t>
  </si>
  <si>
    <t>Sim 2</t>
  </si>
  <si>
    <t>Sim 3</t>
  </si>
  <si>
    <t xml:space="preserve">Simulções residência permanente </t>
  </si>
  <si>
    <t>Pontuação familiar</t>
  </si>
  <si>
    <t>Hoje 2</t>
  </si>
  <si>
    <t>Hoje 1</t>
  </si>
  <si>
    <t>Hoje1</t>
  </si>
  <si>
    <t>Hoje2</t>
  </si>
  <si>
    <t xml:space="preserve">Pessoa </t>
  </si>
  <si>
    <t>Pessoa</t>
  </si>
  <si>
    <t>Data de nascimento:</t>
  </si>
  <si>
    <t xml:space="preserve">QUESTIONÁRIO  - Simulação </t>
  </si>
  <si>
    <t>Nome:</t>
  </si>
  <si>
    <t>Nome :</t>
  </si>
  <si>
    <t>Hoje 1 = Juliana</t>
  </si>
  <si>
    <t>Hoje 2 = Felipe</t>
  </si>
  <si>
    <t xml:space="preserve">Sim 1 = </t>
  </si>
  <si>
    <t>Sim 2 =</t>
  </si>
  <si>
    <t>Sim 3 =</t>
  </si>
  <si>
    <t>idade:</t>
  </si>
  <si>
    <t>idade</t>
  </si>
  <si>
    <t>felipe</t>
  </si>
  <si>
    <t>SE(OU(M18&lt;7;M19&lt;7;M20&lt;7;M21&lt;7);0;SE(OU(M18&lt;9;M19&lt;9;M20&lt;9;M21&lt;9);PROCV(C19;C4:L12;10;FALSO);PROCV(C19;C4:P12;12;FALSO)))</t>
  </si>
  <si>
    <t>Hoje</t>
  </si>
  <si>
    <t>hoje</t>
  </si>
  <si>
    <t>Totais</t>
  </si>
  <si>
    <t>Digitação</t>
  </si>
  <si>
    <t>sim 1</t>
  </si>
  <si>
    <t>sim 2</t>
  </si>
  <si>
    <t>sim 3</t>
  </si>
  <si>
    <t>sim 4</t>
  </si>
  <si>
    <t>Clique nas setas vermelhas à esquerda de cada linha para ler as instruções de preenchimento.</t>
  </si>
  <si>
    <t>CLIQUE AQUI PARA IR PARA A PRÓXIMA TELA</t>
  </si>
  <si>
    <t>CLIQUE AQUI PARA VOLTAR PARA AS INSTRUÇÕES</t>
  </si>
  <si>
    <t>Em caso de dúvida, envie mensagem de Whatsapp clicando aqui</t>
  </si>
  <si>
    <t>Em caso de dúvida, envie mensagem por e-mail  clicando aqui</t>
  </si>
  <si>
    <t/>
  </si>
  <si>
    <t xml:space="preserve">Reading - Leitura </t>
  </si>
  <si>
    <t>Writing - escrita</t>
  </si>
  <si>
    <t>Speaking - fala</t>
  </si>
  <si>
    <t>Listening - escuta</t>
  </si>
  <si>
    <t xml:space="preserve">Você e/ou seu cônjuge possuem o montante  exigido pelo governo Canadense, a título de comprovação, para fazer a mudança, se estabelecer e se sustentar pelos primeiros meses até conseguir um emprego? (clique na seta vermelha à esquerda)  </t>
  </si>
  <si>
    <t>Primeiro aplicante</t>
  </si>
  <si>
    <t>Questionário - Primeiro aplicante</t>
  </si>
  <si>
    <t>Cônjuge, se houver</t>
  </si>
  <si>
    <t>Casado: A pessoa com maior proficiência em idioma deve responder como "1o aplicante" na aba abaixo. O cônjuge deve responder  o questionário da aba "Cônjuge".</t>
  </si>
  <si>
    <t>Solteiro: Navegue pelos botões vermelhos ou utilize as abas de navegação do Exel, abaixo. Responda e salve o arquivo com o seu nome.</t>
  </si>
  <si>
    <t>Voltar para 1o aplicante</t>
  </si>
  <si>
    <t>Voltar para instruções</t>
  </si>
  <si>
    <t>Ir para  1o aplicante</t>
  </si>
  <si>
    <t>Ir para Cônjuge</t>
  </si>
  <si>
    <t xml:space="preserve">A experiência profissional a que se refere o questionário é relacionada ao trabalho remunerado, podendo incluir estágio. Caso você seja profissional liberal e possa comprovar os recebimentos através de recibos e declarações de clientes, fornecedores etc, especifique. Esse trabalho deve ter ocorrido nos últimos 10 anos. </t>
  </si>
  <si>
    <t>Escolha a ocupação em que você ocupou por mais tempo, independentemente do status do cargo. Você precisará conseguir comprovar essa experiência  através de declarações do RH da empresa OU de chefes, colegas de trabalho, clientes, fornecedores etc. Também deverá mostrar através de imposto de renda, notas-fiscais emitidas ou holerites que o trabalho era/é remunerado.</t>
  </si>
  <si>
    <t>Em caso de dúvida, envie mensagem de Whatsapp clicando aqui OU</t>
  </si>
  <si>
    <t>N</t>
  </si>
  <si>
    <t>Anote abaixo as informações relevantes</t>
  </si>
  <si>
    <t>Anote abaixo outras  informações relevantes</t>
  </si>
  <si>
    <t>Em caso de dúvida, anote-a em sua página da planilha.</t>
  </si>
  <si>
    <r>
      <t xml:space="preserve">Ao término, salve a planilha com o seu nome e encaminhe-a para </t>
    </r>
    <r>
      <rPr>
        <b/>
        <sz val="11"/>
        <color theme="1"/>
        <rFont val="Arial"/>
        <family val="2"/>
      </rPr>
      <t>contato@canadaletsgo.com</t>
    </r>
    <r>
      <rPr>
        <sz val="11"/>
        <color theme="1"/>
        <rFont val="Arial"/>
        <family val="2"/>
      </rPr>
      <t>. Nós enviaremos a resposta tão brevemente quanto possível.</t>
    </r>
  </si>
  <si>
    <t>Esse questionário tem o objetivo de avaliar o seu perfil para verificar as suas chances de obter um convite para residência permanente no Canada. Ele representa uma avaliação informal e superficial, sendo necessário considerar outros fatores em entrevista para determinar o match entre programa e perfil. PREFIRA PREENCHER ESSE QUESTIONÁRIO EM UM COMPUTADOR. VOCÊ PODERÁ NÃO PERCEBER INFORMAÇÕES IMPORTANTES EM UMA TELA PEQUENA.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</si>
</sst>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4" x14ac:knownFonts="1">
    <font>
      <sz val="11"/>
      <color theme="1"/>
      <name val="Calibri"/>
      <family val="2"/>
      <scheme val="minor"/>
    </font>
    <font>
      <sz val="11"/>
      <color rgb="FFFF0000"/>
      <name val="Calibri"/>
      <family val="2"/>
      <scheme val="minor"/>
    </font>
    <font>
      <b/>
      <sz val="11"/>
      <color theme="1"/>
      <name val="Calibri"/>
      <family val="2"/>
      <scheme val="minor"/>
    </font>
    <font>
      <sz val="8"/>
      <color rgb="FF333333"/>
      <name val="Arial"/>
      <family val="2"/>
    </font>
    <font>
      <b/>
      <sz val="11"/>
      <color theme="1"/>
      <name val="Arial"/>
      <family val="2"/>
    </font>
    <font>
      <b/>
      <sz val="7"/>
      <color theme="1"/>
      <name val="Arial"/>
      <family val="2"/>
    </font>
    <font>
      <sz val="11"/>
      <color theme="1"/>
      <name val="Arial"/>
      <family val="2"/>
    </font>
    <font>
      <b/>
      <sz val="8"/>
      <color rgb="FF333333"/>
      <name val="Arial"/>
      <family val="2"/>
    </font>
    <font>
      <b/>
      <sz val="11"/>
      <color rgb="FF333333"/>
      <name val="Arial"/>
      <family val="2"/>
    </font>
    <font>
      <sz val="11"/>
      <color rgb="FF333333"/>
      <name val="Arial"/>
      <family val="2"/>
    </font>
    <font>
      <b/>
      <sz val="11"/>
      <color rgb="FFFF0000"/>
      <name val="Calibri"/>
      <family val="2"/>
      <scheme val="minor"/>
    </font>
    <font>
      <b/>
      <sz val="14"/>
      <color rgb="FFFF0000"/>
      <name val="Calibri"/>
      <family val="2"/>
      <scheme val="minor"/>
    </font>
    <font>
      <b/>
      <sz val="14"/>
      <name val="Calibri"/>
      <family val="2"/>
      <scheme val="minor"/>
    </font>
    <font>
      <sz val="9"/>
      <color theme="1"/>
      <name val="Calibri"/>
      <family val="2"/>
      <scheme val="minor"/>
    </font>
    <font>
      <sz val="10"/>
      <color theme="1"/>
      <name val="Calibri"/>
      <family val="2"/>
      <scheme val="minor"/>
    </font>
    <font>
      <sz val="14"/>
      <name val="Calibri"/>
      <family val="2"/>
      <scheme val="minor"/>
    </font>
    <font>
      <b/>
      <sz val="10"/>
      <color theme="1"/>
      <name val="Calibri"/>
      <family val="2"/>
      <scheme val="minor"/>
    </font>
    <font>
      <b/>
      <sz val="14"/>
      <color theme="1"/>
      <name val="Calibri"/>
      <family val="2"/>
      <scheme val="minor"/>
    </font>
    <font>
      <b/>
      <sz val="16"/>
      <color theme="1"/>
      <name val="Calibri"/>
      <family val="2"/>
      <scheme val="minor"/>
    </font>
    <font>
      <b/>
      <sz val="9"/>
      <color rgb="FF333333"/>
      <name val="Arial"/>
      <family val="2"/>
    </font>
    <font>
      <sz val="9"/>
      <color theme="1"/>
      <name val="Arial"/>
      <family val="2"/>
    </font>
    <font>
      <b/>
      <sz val="9"/>
      <color theme="1"/>
      <name val="Arial"/>
      <family val="2"/>
    </font>
    <font>
      <sz val="9"/>
      <color rgb="FF333333"/>
      <name val="Arial"/>
      <family val="2"/>
    </font>
    <font>
      <b/>
      <sz val="11"/>
      <name val="Calibri"/>
      <family val="2"/>
      <scheme val="minor"/>
    </font>
    <font>
      <b/>
      <sz val="11"/>
      <color rgb="FFFF0000"/>
      <name val="Arial"/>
      <family val="2"/>
    </font>
    <font>
      <sz val="11"/>
      <color rgb="FFFF0000"/>
      <name val="Arial"/>
      <family val="2"/>
    </font>
    <font>
      <sz val="9"/>
      <color indexed="81"/>
      <name val="Segoe UI"/>
      <family val="2"/>
    </font>
    <font>
      <b/>
      <sz val="9"/>
      <color indexed="81"/>
      <name val="Segoe UI"/>
      <family val="2"/>
    </font>
    <font>
      <sz val="11"/>
      <color rgb="FF333333"/>
      <name val="Calibri"/>
      <family val="2"/>
      <scheme val="minor"/>
    </font>
    <font>
      <sz val="10"/>
      <color rgb="FF333333"/>
      <name val="Calibri"/>
      <family val="2"/>
      <scheme val="minor"/>
    </font>
    <font>
      <b/>
      <sz val="9"/>
      <color theme="1"/>
      <name val="Calibri"/>
      <family val="2"/>
      <scheme val="minor"/>
    </font>
    <font>
      <u/>
      <sz val="9"/>
      <color indexed="81"/>
      <name val="Segoe UI"/>
      <family val="2"/>
    </font>
    <font>
      <sz val="10"/>
      <name val="Calibri"/>
      <family val="2"/>
      <scheme val="minor"/>
    </font>
    <font>
      <b/>
      <sz val="10"/>
      <color rgb="FFFF0000"/>
      <name val="Calibri"/>
      <family val="2"/>
      <scheme val="minor"/>
    </font>
    <font>
      <b/>
      <sz val="8"/>
      <color theme="0"/>
      <name val="Arial"/>
      <family val="2"/>
    </font>
    <font>
      <sz val="8"/>
      <color theme="0"/>
      <name val="Arial"/>
      <family val="2"/>
    </font>
    <font>
      <b/>
      <sz val="10"/>
      <name val="Calibri"/>
      <family val="2"/>
      <scheme val="minor"/>
    </font>
    <font>
      <b/>
      <sz val="11"/>
      <color rgb="FF222222"/>
      <name val="Arial"/>
      <family val="2"/>
    </font>
    <font>
      <sz val="11"/>
      <color rgb="FF222222"/>
      <name val="Arial"/>
      <family val="2"/>
    </font>
    <font>
      <sz val="11"/>
      <color rgb="FF222222"/>
      <name val="Tahoma"/>
      <family val="2"/>
    </font>
    <font>
      <b/>
      <sz val="10"/>
      <color theme="1" tint="0.34998626667073579"/>
      <name val="Calibri"/>
      <family val="2"/>
      <scheme val="minor"/>
    </font>
    <font>
      <sz val="11"/>
      <name val="Calibri"/>
      <family val="2"/>
      <scheme val="minor"/>
    </font>
    <font>
      <b/>
      <sz val="9"/>
      <name val="Arial"/>
      <family val="2"/>
    </font>
    <font>
      <b/>
      <sz val="12"/>
      <color rgb="FFFF0000"/>
      <name val="Calibri"/>
      <family val="2"/>
      <scheme val="minor"/>
    </font>
    <font>
      <sz val="12"/>
      <name val="Calibri"/>
      <family val="2"/>
      <scheme val="minor"/>
    </font>
    <font>
      <u/>
      <sz val="11"/>
      <color theme="10"/>
      <name val="Calibri"/>
      <family val="2"/>
      <scheme val="minor"/>
    </font>
    <font>
      <sz val="15"/>
      <color theme="1"/>
      <name val="Calibri"/>
      <family val="2"/>
      <scheme val="minor"/>
    </font>
    <font>
      <b/>
      <sz val="15"/>
      <color theme="1"/>
      <name val="Calibri"/>
      <family val="2"/>
      <scheme val="minor"/>
    </font>
    <font>
      <b/>
      <sz val="10"/>
      <color rgb="FF222222"/>
      <name val="Calibri"/>
      <family val="2"/>
      <scheme val="minor"/>
    </font>
    <font>
      <b/>
      <sz val="11"/>
      <name val="Arial"/>
      <family val="2"/>
    </font>
    <font>
      <b/>
      <sz val="11"/>
      <color theme="0"/>
      <name val="Calibri"/>
      <family val="2"/>
      <scheme val="minor"/>
    </font>
    <font>
      <u/>
      <sz val="11"/>
      <color theme="0"/>
      <name val="Calibri"/>
      <family val="2"/>
      <scheme val="minor"/>
    </font>
    <font>
      <b/>
      <u/>
      <sz val="11"/>
      <color theme="0"/>
      <name val="Calibri"/>
      <family val="2"/>
      <scheme val="minor"/>
    </font>
    <font>
      <b/>
      <sz val="18"/>
      <color theme="1"/>
      <name val="Calibri"/>
      <family val="2"/>
      <scheme val="minor"/>
    </font>
  </fonts>
  <fills count="14">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00000"/>
        <bgColor indexed="64"/>
      </patternFill>
    </fill>
  </fills>
  <borders count="24">
    <border>
      <left/>
      <right/>
      <top/>
      <bottom/>
      <diagonal/>
    </border>
    <border>
      <left/>
      <right/>
      <top/>
      <bottom style="medium">
        <color rgb="FFDDDDDD"/>
      </bottom>
      <diagonal/>
    </border>
    <border>
      <left/>
      <right/>
      <top style="medium">
        <color rgb="FFDDDDDD"/>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right/>
      <top/>
      <bottom style="hair">
        <color indexed="64"/>
      </bottom>
      <diagonal/>
    </border>
    <border>
      <left style="dotted">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style="hair">
        <color indexed="64"/>
      </top>
      <bottom style="dotted">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top style="medium">
        <color rgb="FFDDDDDD"/>
      </top>
      <bottom style="medium">
        <color rgb="FFDDDDDD"/>
      </bottom>
      <diagonal/>
    </border>
    <border>
      <left style="hair">
        <color indexed="64"/>
      </left>
      <right/>
      <top/>
      <bottom/>
      <diagonal/>
    </border>
  </borders>
  <cellStyleXfs count="2">
    <xf numFmtId="0" fontId="0" fillId="0" borderId="0"/>
    <xf numFmtId="0" fontId="45" fillId="0" borderId="0" applyNumberFormat="0" applyFill="0" applyBorder="0" applyAlignment="0" applyProtection="0"/>
  </cellStyleXfs>
  <cellXfs count="286">
    <xf numFmtId="0" fontId="0" fillId="0" borderId="0" xfId="0"/>
    <xf numFmtId="0" fontId="6" fillId="2" borderId="2" xfId="0" applyFont="1" applyFill="1" applyBorder="1" applyAlignment="1">
      <alignment horizontal="center" vertical="top" wrapText="1"/>
    </xf>
    <xf numFmtId="0" fontId="0" fillId="3" borderId="0" xfId="0" applyFill="1"/>
    <xf numFmtId="0" fontId="4"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2" fillId="3" borderId="0" xfId="0" applyFont="1" applyFill="1"/>
    <xf numFmtId="0" fontId="2" fillId="3" borderId="0" xfId="0" applyFont="1" applyFill="1" applyAlignment="1">
      <alignment horizontal="center"/>
    </xf>
    <xf numFmtId="0" fontId="0" fillId="4" borderId="0" xfId="0" applyFill="1"/>
    <xf numFmtId="0" fontId="2" fillId="4" borderId="0" xfId="0" applyFont="1" applyFill="1" applyAlignment="1">
      <alignment horizontal="center"/>
    </xf>
    <xf numFmtId="0" fontId="0" fillId="4" borderId="0" xfId="0" applyFill="1" applyAlignment="1">
      <alignment horizontal="center"/>
    </xf>
    <xf numFmtId="0" fontId="0" fillId="6" borderId="0" xfId="0" applyFill="1" applyAlignment="1" applyProtection="1">
      <alignment horizontal="center"/>
      <protection locked="0"/>
    </xf>
    <xf numFmtId="0" fontId="3" fillId="2" borderId="2" xfId="0" applyFont="1" applyFill="1" applyBorder="1" applyAlignment="1">
      <alignment horizontal="center" vertical="top" wrapText="1"/>
    </xf>
    <xf numFmtId="0" fontId="8" fillId="2" borderId="0" xfId="0" applyFont="1" applyFill="1" applyAlignment="1">
      <alignment horizontal="center" wrapText="1"/>
    </xf>
    <xf numFmtId="0" fontId="8" fillId="2" borderId="1" xfId="0" applyFont="1" applyFill="1" applyBorder="1" applyAlignment="1">
      <alignment horizont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top" wrapText="1"/>
    </xf>
    <xf numFmtId="0" fontId="0" fillId="3" borderId="0" xfId="0" applyFill="1" applyAlignment="1">
      <alignment horizontal="center"/>
    </xf>
    <xf numFmtId="0" fontId="2" fillId="4" borderId="0" xfId="0" applyFont="1" applyFill="1" applyAlignment="1">
      <alignment horizontal="right"/>
    </xf>
    <xf numFmtId="0" fontId="10" fillId="4" borderId="0" xfId="0" applyFont="1" applyFill="1" applyAlignment="1">
      <alignment horizontal="center"/>
    </xf>
    <xf numFmtId="0" fontId="1" fillId="4" borderId="0" xfId="0" applyFont="1" applyFill="1" applyAlignment="1">
      <alignment horizontal="center"/>
    </xf>
    <xf numFmtId="0" fontId="8" fillId="4"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9" fillId="4" borderId="2" xfId="0" applyFont="1" applyFill="1" applyBorder="1" applyAlignment="1">
      <alignment horizontal="center" vertical="top" wrapText="1"/>
    </xf>
    <xf numFmtId="0" fontId="8" fillId="4" borderId="0" xfId="0" applyFont="1" applyFill="1" applyAlignment="1">
      <alignment horizontal="center" wrapText="1"/>
    </xf>
    <xf numFmtId="0" fontId="8" fillId="4" borderId="1" xfId="0" applyFont="1" applyFill="1" applyBorder="1" applyAlignment="1">
      <alignment horizontal="center" wrapText="1"/>
    </xf>
    <xf numFmtId="0" fontId="13" fillId="3" borderId="0" xfId="0" applyFont="1" applyFill="1"/>
    <xf numFmtId="0" fontId="15" fillId="3" borderId="0" xfId="0" applyFont="1" applyFill="1"/>
    <xf numFmtId="0" fontId="0" fillId="3" borderId="0" xfId="0" applyFill="1" applyAlignment="1">
      <alignment vertical="center"/>
    </xf>
    <xf numFmtId="0" fontId="0" fillId="3" borderId="0" xfId="0" applyFill="1" applyAlignment="1">
      <alignment horizontal="center" vertical="center"/>
    </xf>
    <xf numFmtId="0" fontId="2" fillId="4" borderId="0" xfId="0" applyFont="1" applyFill="1" applyAlignment="1">
      <alignment horizontal="right" indent="1"/>
    </xf>
    <xf numFmtId="0" fontId="7" fillId="2" borderId="1" xfId="0" applyFont="1" applyFill="1" applyBorder="1" applyAlignment="1">
      <alignment horizontal="center" wrapText="1"/>
    </xf>
    <xf numFmtId="0" fontId="2" fillId="3" borderId="0" xfId="0" applyFont="1" applyFill="1" applyAlignment="1">
      <alignment horizontal="right"/>
    </xf>
    <xf numFmtId="0" fontId="21"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0" fillId="3" borderId="3"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0" fillId="4" borderId="3" xfId="0" applyFill="1" applyBorder="1" applyAlignment="1">
      <alignment horizontal="center"/>
    </xf>
    <xf numFmtId="0" fontId="2" fillId="4" borderId="2" xfId="0" applyFont="1" applyFill="1" applyBorder="1" applyAlignment="1">
      <alignment vertical="center" wrapText="1"/>
    </xf>
    <xf numFmtId="0" fontId="2"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2" fillId="3" borderId="0" xfId="0" applyFont="1" applyFill="1" applyAlignment="1">
      <alignment vertical="center" wrapText="1"/>
    </xf>
    <xf numFmtId="0" fontId="10" fillId="3" borderId="0" xfId="0" applyFont="1" applyFill="1"/>
    <xf numFmtId="0" fontId="13" fillId="4" borderId="6" xfId="0" applyFont="1" applyFill="1" applyBorder="1"/>
    <xf numFmtId="0" fontId="21" fillId="4" borderId="6" xfId="0" applyFont="1" applyFill="1" applyBorder="1" applyAlignment="1">
      <alignment horizontal="center" vertical="center" wrapText="1"/>
    </xf>
    <xf numFmtId="0" fontId="13" fillId="4" borderId="6" xfId="0" applyFont="1" applyFill="1" applyBorder="1" applyAlignment="1">
      <alignment horizontal="center"/>
    </xf>
    <xf numFmtId="0" fontId="22" fillId="4" borderId="6" xfId="0" applyFont="1" applyFill="1" applyBorder="1" applyAlignment="1">
      <alignment vertical="top" wrapText="1"/>
    </xf>
    <xf numFmtId="0" fontId="19" fillId="4" borderId="6" xfId="0" applyFont="1" applyFill="1" applyBorder="1" applyAlignment="1">
      <alignment wrapText="1"/>
    </xf>
    <xf numFmtId="0" fontId="13" fillId="3" borderId="6" xfId="0" applyFont="1" applyFill="1" applyBorder="1"/>
    <xf numFmtId="0" fontId="13" fillId="4" borderId="6" xfId="0" applyFont="1" applyFill="1" applyBorder="1" applyAlignment="1">
      <alignment horizontal="center" vertical="center"/>
    </xf>
    <xf numFmtId="0" fontId="0" fillId="6" borderId="0" xfId="0" applyFill="1" applyAlignment="1">
      <alignment horizontal="center"/>
    </xf>
    <xf numFmtId="0" fontId="10" fillId="3" borderId="0" xfId="0" applyFont="1" applyFill="1" applyAlignment="1">
      <alignment horizontal="center"/>
    </xf>
    <xf numFmtId="0" fontId="13" fillId="4" borderId="7" xfId="0" applyFont="1" applyFill="1" applyBorder="1"/>
    <xf numFmtId="0" fontId="19" fillId="4" borderId="6" xfId="0" applyFont="1" applyFill="1" applyBorder="1" applyAlignment="1">
      <alignment horizontal="center" vertical="top" wrapText="1"/>
    </xf>
    <xf numFmtId="0" fontId="24" fillId="2" borderId="1" xfId="0" applyFont="1" applyFill="1" applyBorder="1" applyAlignment="1">
      <alignment horizontal="center" wrapText="1"/>
    </xf>
    <xf numFmtId="0" fontId="2" fillId="3" borderId="0" xfId="0" applyFont="1" applyFill="1" applyAlignment="1">
      <alignment horizontal="right" indent="1"/>
    </xf>
    <xf numFmtId="0" fontId="2" fillId="4" borderId="6" xfId="0" applyFont="1" applyFill="1" applyBorder="1" applyAlignment="1">
      <alignment horizontal="center"/>
    </xf>
    <xf numFmtId="0" fontId="30" fillId="4" borderId="6" xfId="0" applyFont="1" applyFill="1" applyBorder="1" applyAlignment="1">
      <alignment horizontal="center"/>
    </xf>
    <xf numFmtId="0" fontId="33" fillId="3" borderId="0" xfId="0" applyFont="1" applyFill="1" applyAlignment="1">
      <alignment horizontal="right" indent="1"/>
    </xf>
    <xf numFmtId="0" fontId="33" fillId="3" borderId="0" xfId="0" applyFont="1" applyFill="1" applyAlignment="1">
      <alignment horizontal="center"/>
    </xf>
    <xf numFmtId="0" fontId="8" fillId="3" borderId="0" xfId="0" applyFont="1" applyFill="1" applyAlignment="1">
      <alignment horizontal="left" wrapText="1"/>
    </xf>
    <xf numFmtId="0" fontId="24" fillId="3" borderId="0" xfId="0" applyFont="1" applyFill="1" applyAlignment="1">
      <alignment horizontal="center" wrapText="1"/>
    </xf>
    <xf numFmtId="0" fontId="9" fillId="3" borderId="0" xfId="0" applyFont="1" applyFill="1" applyAlignment="1">
      <alignment vertical="top" wrapText="1"/>
    </xf>
    <xf numFmtId="0" fontId="25" fillId="3" borderId="0" xfId="0" applyFont="1" applyFill="1" applyAlignment="1">
      <alignment horizontal="center" vertical="top" wrapText="1"/>
    </xf>
    <xf numFmtId="0" fontId="0" fillId="4" borderId="0" xfId="0" applyFill="1" applyAlignment="1">
      <alignment horizontal="right"/>
    </xf>
    <xf numFmtId="0" fontId="0" fillId="3" borderId="0" xfId="0" applyFill="1" applyAlignment="1" applyProtection="1">
      <alignment horizontal="center"/>
      <protection locked="0"/>
    </xf>
    <xf numFmtId="0" fontId="0" fillId="5" borderId="10" xfId="0" applyFill="1" applyBorder="1" applyAlignment="1" applyProtection="1">
      <alignment horizontal="center"/>
      <protection locked="0"/>
    </xf>
    <xf numFmtId="0" fontId="0" fillId="5" borderId="12"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9" fillId="4" borderId="0" xfId="0" applyFont="1" applyFill="1" applyAlignment="1">
      <alignment horizontal="center" wrapText="1"/>
    </xf>
    <xf numFmtId="0" fontId="0" fillId="0" borderId="0" xfId="0" applyAlignment="1">
      <alignment horizontal="right"/>
    </xf>
    <xf numFmtId="0" fontId="0" fillId="5" borderId="8" xfId="0" applyFill="1" applyBorder="1" applyAlignment="1" applyProtection="1">
      <alignment horizontal="center"/>
      <protection locked="0"/>
    </xf>
    <xf numFmtId="0" fontId="7" fillId="2" borderId="2" xfId="0" applyFont="1" applyFill="1" applyBorder="1" applyAlignment="1">
      <alignment horizontal="center" vertical="top" wrapText="1"/>
    </xf>
    <xf numFmtId="0" fontId="34" fillId="3" borderId="0" xfId="0" applyFont="1" applyFill="1" applyAlignment="1">
      <alignment horizontal="center" wrapText="1"/>
    </xf>
    <xf numFmtId="0" fontId="35" fillId="3" borderId="0" xfId="0" applyFont="1" applyFill="1" applyAlignment="1">
      <alignment horizontal="center" vertical="top" wrapText="1"/>
    </xf>
    <xf numFmtId="0" fontId="7" fillId="3" borderId="0" xfId="0" applyFont="1" applyFill="1" applyAlignment="1">
      <alignment horizontal="center" vertical="top" wrapText="1"/>
    </xf>
    <xf numFmtId="0" fontId="3" fillId="3" borderId="0" xfId="0" applyFont="1" applyFill="1" applyAlignment="1">
      <alignment horizontal="center" vertical="top" wrapText="1"/>
    </xf>
    <xf numFmtId="0" fontId="30" fillId="4" borderId="8" xfId="0" applyFont="1" applyFill="1" applyBorder="1" applyAlignment="1">
      <alignment horizontal="center"/>
    </xf>
    <xf numFmtId="0" fontId="0" fillId="4" borderId="6" xfId="0" applyFill="1" applyBorder="1" applyAlignment="1">
      <alignment horizontal="center"/>
    </xf>
    <xf numFmtId="0" fontId="7" fillId="3" borderId="0" xfId="0" applyFont="1" applyFill="1" applyAlignment="1">
      <alignment wrapText="1"/>
    </xf>
    <xf numFmtId="0" fontId="34" fillId="3" borderId="0" xfId="0" applyFont="1" applyFill="1" applyAlignment="1">
      <alignment wrapText="1"/>
    </xf>
    <xf numFmtId="0" fontId="8" fillId="3" borderId="0" xfId="0" applyFont="1" applyFill="1" applyAlignment="1">
      <alignment horizontal="center" vertical="center" wrapText="1"/>
    </xf>
    <xf numFmtId="0" fontId="7" fillId="2" borderId="2" xfId="0" applyFont="1" applyFill="1" applyBorder="1" applyAlignment="1">
      <alignment horizontal="center" wrapText="1"/>
    </xf>
    <xf numFmtId="0" fontId="2" fillId="4" borderId="14" xfId="0" applyFont="1" applyFill="1" applyBorder="1" applyAlignment="1">
      <alignment horizontal="center"/>
    </xf>
    <xf numFmtId="0" fontId="19" fillId="4" borderId="9" xfId="0" applyFont="1" applyFill="1" applyBorder="1" applyAlignment="1">
      <alignment horizontal="center" vertical="top" wrapText="1"/>
    </xf>
    <xf numFmtId="0" fontId="16" fillId="4" borderId="15" xfId="0" applyFont="1" applyFill="1" applyBorder="1" applyAlignment="1">
      <alignment horizontal="center"/>
    </xf>
    <xf numFmtId="0" fontId="16" fillId="4" borderId="16" xfId="0" applyFont="1" applyFill="1" applyBorder="1" applyAlignment="1">
      <alignment horizontal="center"/>
    </xf>
    <xf numFmtId="0" fontId="14" fillId="7" borderId="17" xfId="0" applyFont="1" applyFill="1" applyBorder="1" applyAlignment="1">
      <alignment horizontal="center"/>
    </xf>
    <xf numFmtId="0" fontId="16" fillId="7" borderId="17" xfId="0" applyFont="1" applyFill="1" applyBorder="1" applyAlignment="1">
      <alignment horizontal="center"/>
    </xf>
    <xf numFmtId="0" fontId="14" fillId="8" borderId="17" xfId="0" applyFont="1" applyFill="1" applyBorder="1" applyAlignment="1">
      <alignment horizontal="center"/>
    </xf>
    <xf numFmtId="0" fontId="32" fillId="8" borderId="17" xfId="0" applyFont="1" applyFill="1" applyBorder="1" applyAlignment="1">
      <alignment horizontal="center"/>
    </xf>
    <xf numFmtId="0" fontId="36" fillId="8" borderId="17" xfId="0" applyFont="1" applyFill="1" applyBorder="1" applyAlignment="1">
      <alignment horizontal="center"/>
    </xf>
    <xf numFmtId="0" fontId="14" fillId="9" borderId="17" xfId="0" applyFont="1" applyFill="1" applyBorder="1" applyAlignment="1">
      <alignment horizontal="center"/>
    </xf>
    <xf numFmtId="0" fontId="16" fillId="9" borderId="17" xfId="0" applyFont="1" applyFill="1" applyBorder="1" applyAlignment="1">
      <alignment horizontal="center"/>
    </xf>
    <xf numFmtId="0" fontId="14" fillId="10" borderId="17" xfId="0" applyFont="1" applyFill="1" applyBorder="1" applyAlignment="1">
      <alignment horizontal="center"/>
    </xf>
    <xf numFmtId="0" fontId="16" fillId="10" borderId="17" xfId="0" applyFont="1" applyFill="1" applyBorder="1" applyAlignment="1">
      <alignment horizontal="center"/>
    </xf>
    <xf numFmtId="0" fontId="14" fillId="11" borderId="17" xfId="0" applyFont="1" applyFill="1" applyBorder="1" applyAlignment="1">
      <alignment horizontal="center"/>
    </xf>
    <xf numFmtId="0" fontId="16" fillId="11" borderId="18" xfId="0" applyFont="1" applyFill="1" applyBorder="1" applyAlignment="1">
      <alignment horizontal="center"/>
    </xf>
    <xf numFmtId="0" fontId="14" fillId="12" borderId="6" xfId="0" applyFont="1" applyFill="1" applyBorder="1" applyAlignment="1">
      <alignment horizontal="center"/>
    </xf>
    <xf numFmtId="0" fontId="16" fillId="12" borderId="6" xfId="0" applyFont="1" applyFill="1" applyBorder="1" applyAlignment="1">
      <alignment horizontal="center"/>
    </xf>
    <xf numFmtId="0" fontId="37" fillId="3" borderId="0" xfId="0" applyFont="1" applyFill="1" applyAlignment="1">
      <alignment horizontal="center" vertical="center" wrapText="1"/>
    </xf>
    <xf numFmtId="0" fontId="38" fillId="4" borderId="0" xfId="0" applyFont="1" applyFill="1" applyAlignment="1">
      <alignment horizontal="right" vertical="center" wrapText="1"/>
    </xf>
    <xf numFmtId="0" fontId="1" fillId="3" borderId="0" xfId="0" applyFont="1" applyFill="1" applyAlignment="1">
      <alignment horizontal="left" vertical="center" indent="1"/>
    </xf>
    <xf numFmtId="0" fontId="38" fillId="0" borderId="0" xfId="0" applyFont="1" applyAlignment="1">
      <alignment vertical="center" wrapText="1"/>
    </xf>
    <xf numFmtId="0" fontId="0" fillId="3" borderId="0" xfId="0" applyFill="1" applyAlignment="1">
      <alignment horizontal="right" indent="2"/>
    </xf>
    <xf numFmtId="0" fontId="0" fillId="3" borderId="0" xfId="0" applyFill="1" applyAlignment="1">
      <alignment horizontal="right"/>
    </xf>
    <xf numFmtId="0" fontId="38" fillId="3" borderId="0" xfId="0" applyFont="1" applyFill="1" applyAlignment="1">
      <alignment vertical="center" wrapText="1"/>
    </xf>
    <xf numFmtId="0" fontId="2" fillId="3" borderId="0" xfId="0" applyFont="1" applyFill="1" applyAlignment="1">
      <alignment horizontal="right" indent="2"/>
    </xf>
    <xf numFmtId="0" fontId="0" fillId="5" borderId="20" xfId="0" applyFill="1" applyBorder="1" applyAlignment="1" applyProtection="1">
      <alignment horizontal="center"/>
      <protection locked="0"/>
    </xf>
    <xf numFmtId="0" fontId="28" fillId="3" borderId="0" xfId="0" applyFont="1" applyFill="1" applyAlignment="1">
      <alignment horizontal="right" vertical="top" wrapText="1"/>
    </xf>
    <xf numFmtId="0" fontId="39" fillId="3" borderId="0" xfId="0" applyFont="1" applyFill="1" applyAlignment="1">
      <alignment vertical="center" wrapText="1"/>
    </xf>
    <xf numFmtId="49" fontId="16" fillId="4" borderId="0" xfId="0" applyNumberFormat="1" applyFont="1" applyFill="1" applyAlignment="1">
      <alignment horizontal="right" indent="1"/>
    </xf>
    <xf numFmtId="0" fontId="14" fillId="7" borderId="9" xfId="0" applyFont="1" applyFill="1" applyBorder="1" applyAlignment="1">
      <alignment horizontal="center"/>
    </xf>
    <xf numFmtId="0" fontId="16" fillId="7" borderId="9" xfId="0" applyFont="1" applyFill="1" applyBorder="1" applyAlignment="1">
      <alignment horizontal="center"/>
    </xf>
    <xf numFmtId="0" fontId="14" fillId="7" borderId="11" xfId="0" applyFont="1" applyFill="1" applyBorder="1" applyAlignment="1">
      <alignment horizontal="right" indent="1"/>
    </xf>
    <xf numFmtId="0" fontId="14" fillId="7" borderId="19" xfId="0" applyFont="1" applyFill="1" applyBorder="1" applyAlignment="1">
      <alignment horizontal="right" indent="1"/>
    </xf>
    <xf numFmtId="0" fontId="16" fillId="7" borderId="7" xfId="0" applyFont="1" applyFill="1" applyBorder="1" applyAlignment="1">
      <alignment horizontal="right" indent="1"/>
    </xf>
    <xf numFmtId="0" fontId="14" fillId="8" borderId="9" xfId="0" applyFont="1" applyFill="1" applyBorder="1" applyAlignment="1">
      <alignment horizontal="center"/>
    </xf>
    <xf numFmtId="0" fontId="32" fillId="8" borderId="9" xfId="0" applyFont="1" applyFill="1" applyBorder="1" applyAlignment="1">
      <alignment horizontal="center"/>
    </xf>
    <xf numFmtId="0" fontId="36" fillId="8" borderId="9" xfId="0" applyFont="1" applyFill="1" applyBorder="1" applyAlignment="1">
      <alignment horizontal="center"/>
    </xf>
    <xf numFmtId="0" fontId="29" fillId="8" borderId="11" xfId="0" applyFont="1" applyFill="1" applyBorder="1" applyAlignment="1">
      <alignment horizontal="right" vertical="top" wrapText="1" indent="1"/>
    </xf>
    <xf numFmtId="0" fontId="29" fillId="8" borderId="19" xfId="0" applyFont="1" applyFill="1" applyBorder="1" applyAlignment="1">
      <alignment horizontal="right" vertical="top" wrapText="1" indent="1"/>
    </xf>
    <xf numFmtId="0" fontId="14" fillId="8" borderId="19" xfId="0" applyFont="1" applyFill="1" applyBorder="1" applyAlignment="1">
      <alignment horizontal="right" indent="1"/>
    </xf>
    <xf numFmtId="0" fontId="16" fillId="8" borderId="7" xfId="0" applyFont="1" applyFill="1" applyBorder="1" applyAlignment="1">
      <alignment horizontal="right" indent="1"/>
    </xf>
    <xf numFmtId="0" fontId="14" fillId="9" borderId="9" xfId="0" applyFont="1" applyFill="1" applyBorder="1" applyAlignment="1">
      <alignment horizontal="center"/>
    </xf>
    <xf numFmtId="0" fontId="16" fillId="9" borderId="9" xfId="0" applyFont="1" applyFill="1" applyBorder="1" applyAlignment="1">
      <alignment horizontal="center"/>
    </xf>
    <xf numFmtId="0" fontId="14" fillId="9" borderId="11" xfId="0" applyFont="1" applyFill="1" applyBorder="1" applyAlignment="1">
      <alignment horizontal="right" indent="1"/>
    </xf>
    <xf numFmtId="0" fontId="14" fillId="9" borderId="19" xfId="0" applyFont="1" applyFill="1" applyBorder="1" applyAlignment="1">
      <alignment horizontal="right" indent="1"/>
    </xf>
    <xf numFmtId="0" fontId="16" fillId="9" borderId="7" xfId="0" applyFont="1" applyFill="1" applyBorder="1" applyAlignment="1">
      <alignment horizontal="right" indent="1"/>
    </xf>
    <xf numFmtId="0" fontId="14" fillId="10" borderId="9" xfId="0" applyFont="1" applyFill="1" applyBorder="1" applyAlignment="1">
      <alignment horizontal="center"/>
    </xf>
    <xf numFmtId="0" fontId="16" fillId="10" borderId="9" xfId="0" applyFont="1" applyFill="1" applyBorder="1" applyAlignment="1">
      <alignment horizontal="center"/>
    </xf>
    <xf numFmtId="0" fontId="14" fillId="10" borderId="11" xfId="0" applyFont="1" applyFill="1" applyBorder="1" applyAlignment="1">
      <alignment horizontal="right" indent="1"/>
    </xf>
    <xf numFmtId="0" fontId="14" fillId="10" borderId="19" xfId="0" applyFont="1" applyFill="1" applyBorder="1" applyAlignment="1">
      <alignment horizontal="right" indent="1"/>
    </xf>
    <xf numFmtId="0" fontId="16" fillId="10" borderId="7" xfId="0" applyFont="1" applyFill="1" applyBorder="1" applyAlignment="1">
      <alignment horizontal="right" indent="1"/>
    </xf>
    <xf numFmtId="0" fontId="14" fillId="11" borderId="9" xfId="0" applyFont="1" applyFill="1" applyBorder="1" applyAlignment="1">
      <alignment horizontal="center"/>
    </xf>
    <xf numFmtId="0" fontId="14" fillId="11" borderId="11" xfId="0" applyFont="1" applyFill="1" applyBorder="1" applyAlignment="1">
      <alignment horizontal="right" indent="1"/>
    </xf>
    <xf numFmtId="0" fontId="16" fillId="11" borderId="7" xfId="0" applyFont="1" applyFill="1" applyBorder="1" applyAlignment="1">
      <alignment horizontal="right" indent="1"/>
    </xf>
    <xf numFmtId="0" fontId="16" fillId="4" borderId="6" xfId="0" applyFont="1" applyFill="1" applyBorder="1" applyAlignment="1">
      <alignment horizontal="right" indent="1"/>
    </xf>
    <xf numFmtId="0" fontId="14" fillId="12" borderId="11" xfId="0" applyFont="1" applyFill="1" applyBorder="1" applyAlignment="1">
      <alignment horizontal="right" indent="1"/>
    </xf>
    <xf numFmtId="0" fontId="14" fillId="12" borderId="19" xfId="0" applyFont="1" applyFill="1" applyBorder="1" applyAlignment="1">
      <alignment horizontal="right" indent="1"/>
    </xf>
    <xf numFmtId="0" fontId="16" fillId="12" borderId="7" xfId="0" applyFont="1" applyFill="1" applyBorder="1" applyAlignment="1">
      <alignment horizontal="right" indent="1"/>
    </xf>
    <xf numFmtId="0" fontId="0" fillId="7" borderId="6" xfId="0" applyFill="1" applyBorder="1" applyAlignment="1">
      <alignment horizontal="right"/>
    </xf>
    <xf numFmtId="0" fontId="0" fillId="11" borderId="6" xfId="0" applyFill="1" applyBorder="1" applyAlignment="1">
      <alignment horizontal="right"/>
    </xf>
    <xf numFmtId="0" fontId="28" fillId="8" borderId="6" xfId="0" applyFont="1" applyFill="1" applyBorder="1" applyAlignment="1">
      <alignment horizontal="right" vertical="top" wrapText="1"/>
    </xf>
    <xf numFmtId="0" fontId="16" fillId="4" borderId="15" xfId="0" applyFont="1" applyFill="1" applyBorder="1" applyAlignment="1">
      <alignment horizontal="right" indent="1"/>
    </xf>
    <xf numFmtId="0" fontId="16" fillId="11" borderId="10" xfId="0" applyFont="1" applyFill="1" applyBorder="1" applyAlignment="1">
      <alignment horizontal="center"/>
    </xf>
    <xf numFmtId="0" fontId="14" fillId="4" borderId="6" xfId="0" applyFont="1" applyFill="1" applyBorder="1" applyAlignment="1">
      <alignment horizontal="center"/>
    </xf>
    <xf numFmtId="0" fontId="40" fillId="3" borderId="0" xfId="0" applyFont="1" applyFill="1" applyAlignment="1">
      <alignment horizontal="right" indent="1"/>
    </xf>
    <xf numFmtId="0" fontId="40" fillId="3" borderId="0" xfId="0" applyFont="1" applyFill="1"/>
    <xf numFmtId="49" fontId="40" fillId="3" borderId="0" xfId="0" applyNumberFormat="1" applyFont="1" applyFill="1"/>
    <xf numFmtId="49" fontId="16" fillId="4" borderId="15" xfId="0" applyNumberFormat="1" applyFont="1" applyFill="1" applyBorder="1" applyAlignment="1">
      <alignment horizontal="right" indent="1"/>
    </xf>
    <xf numFmtId="0" fontId="0" fillId="3" borderId="0" xfId="0" applyFill="1" applyAlignment="1" applyProtection="1">
      <alignment horizontal="left"/>
      <protection locked="0"/>
    </xf>
    <xf numFmtId="49" fontId="0" fillId="3" borderId="0" xfId="0" applyNumberFormat="1" applyFill="1" applyAlignment="1">
      <alignment horizontal="center"/>
    </xf>
    <xf numFmtId="0" fontId="23" fillId="3" borderId="0" xfId="0" applyFont="1" applyFill="1"/>
    <xf numFmtId="0" fontId="2" fillId="4" borderId="0" xfId="0" applyFont="1" applyFill="1"/>
    <xf numFmtId="0" fontId="0" fillId="6" borderId="6" xfId="0" applyFill="1" applyBorder="1" applyAlignment="1" applyProtection="1">
      <alignment horizontal="center"/>
      <protection locked="0"/>
    </xf>
    <xf numFmtId="0" fontId="21" fillId="4" borderId="0" xfId="0" applyFont="1" applyFill="1" applyAlignment="1">
      <alignment horizontal="center" vertical="center" wrapText="1"/>
    </xf>
    <xf numFmtId="0" fontId="13" fillId="4" borderId="0" xfId="0" applyFont="1" applyFill="1" applyAlignment="1">
      <alignment horizontal="center" vertical="center"/>
    </xf>
    <xf numFmtId="0" fontId="41" fillId="4" borderId="0" xfId="0" applyFont="1" applyFill="1" applyAlignment="1">
      <alignment horizontal="center"/>
    </xf>
    <xf numFmtId="0" fontId="23" fillId="3" borderId="0" xfId="0" applyFont="1" applyFill="1" applyAlignment="1">
      <alignment vertical="center"/>
    </xf>
    <xf numFmtId="0" fontId="0" fillId="3" borderId="0" xfId="0" applyFill="1" applyAlignment="1">
      <alignment horizontal="center" vertical="center" wrapText="1"/>
    </xf>
    <xf numFmtId="0" fontId="10" fillId="6" borderId="0" xfId="0" applyFont="1" applyFill="1" applyAlignment="1" applyProtection="1">
      <alignment horizontal="center"/>
      <protection locked="0"/>
    </xf>
    <xf numFmtId="0" fontId="24" fillId="2" borderId="1" xfId="0" applyFont="1" applyFill="1" applyBorder="1" applyAlignment="1">
      <alignment horizontal="left" wrapText="1"/>
    </xf>
    <xf numFmtId="0" fontId="24" fillId="2" borderId="2" xfId="0" applyFont="1" applyFill="1" applyBorder="1" applyAlignment="1">
      <alignment horizontal="center" vertical="top" wrapText="1"/>
    </xf>
    <xf numFmtId="0" fontId="11" fillId="4" borderId="0" xfId="0" applyFont="1" applyFill="1" applyAlignment="1">
      <alignment vertical="center"/>
    </xf>
    <xf numFmtId="49" fontId="44" fillId="4" borderId="0" xfId="0" applyNumberFormat="1" applyFont="1" applyFill="1" applyAlignment="1">
      <alignment vertical="center"/>
    </xf>
    <xf numFmtId="0" fontId="44" fillId="4" borderId="0" xfId="0" applyFont="1" applyFill="1" applyAlignment="1">
      <alignment vertical="center"/>
    </xf>
    <xf numFmtId="0" fontId="2" fillId="4" borderId="14" xfId="0" applyFont="1" applyFill="1" applyBorder="1"/>
    <xf numFmtId="0" fontId="0" fillId="6" borderId="8" xfId="0" applyFill="1" applyBorder="1" applyAlignment="1" applyProtection="1">
      <alignment horizontal="center"/>
      <protection locked="0"/>
    </xf>
    <xf numFmtId="49" fontId="0" fillId="4" borderId="0" xfId="0" applyNumberFormat="1" applyFill="1" applyAlignment="1">
      <alignment horizontal="left"/>
    </xf>
    <xf numFmtId="0" fontId="0" fillId="4" borderId="0" xfId="0" applyFill="1" applyAlignment="1">
      <alignment horizontal="left"/>
    </xf>
    <xf numFmtId="0" fontId="0" fillId="4" borderId="0" xfId="0" applyFill="1" applyAlignment="1" applyProtection="1">
      <alignment horizontal="center"/>
      <protection locked="0"/>
    </xf>
    <xf numFmtId="0" fontId="45" fillId="3" borderId="0" xfId="1" applyFill="1" applyAlignment="1">
      <alignment vertical="center" wrapText="1"/>
    </xf>
    <xf numFmtId="0" fontId="6" fillId="3" borderId="0" xfId="0" applyFont="1" applyFill="1"/>
    <xf numFmtId="0" fontId="0" fillId="3" borderId="0" xfId="0" applyFill="1" applyAlignment="1">
      <alignment horizontal="left" indent="1"/>
    </xf>
    <xf numFmtId="0" fontId="46" fillId="3" borderId="0" xfId="0" applyFont="1" applyFill="1"/>
    <xf numFmtId="0" fontId="47" fillId="4" borderId="15" xfId="0" applyFont="1" applyFill="1" applyBorder="1" applyAlignment="1">
      <alignment horizontal="right" indent="1"/>
    </xf>
    <xf numFmtId="0" fontId="2" fillId="4" borderId="16" xfId="0" applyFont="1" applyFill="1" applyBorder="1" applyAlignment="1">
      <alignment horizontal="center"/>
    </xf>
    <xf numFmtId="0" fontId="0" fillId="5" borderId="6" xfId="0" applyFill="1" applyBorder="1" applyAlignment="1" applyProtection="1">
      <alignment horizontal="left"/>
      <protection locked="0"/>
    </xf>
    <xf numFmtId="0" fontId="0" fillId="3" borderId="8" xfId="0" applyFill="1" applyBorder="1" applyAlignment="1" applyProtection="1">
      <alignment horizontal="center"/>
      <protection locked="0"/>
    </xf>
    <xf numFmtId="164" fontId="0" fillId="3" borderId="0" xfId="0" applyNumberFormat="1" applyFill="1"/>
    <xf numFmtId="14" fontId="0" fillId="3" borderId="0" xfId="0" applyNumberFormat="1" applyFill="1" applyAlignment="1">
      <alignment vertical="top"/>
    </xf>
    <xf numFmtId="0" fontId="28" fillId="5" borderId="0" xfId="0" applyFont="1" applyFill="1" applyAlignment="1">
      <alignment horizontal="right" vertical="center" wrapText="1"/>
    </xf>
    <xf numFmtId="0" fontId="0" fillId="5" borderId="6" xfId="0" applyFill="1" applyBorder="1" applyAlignment="1">
      <alignment horizontal="left"/>
    </xf>
    <xf numFmtId="0" fontId="0" fillId="5" borderId="6" xfId="0" applyFill="1" applyBorder="1" applyAlignment="1">
      <alignment horizontal="left" indent="1"/>
    </xf>
    <xf numFmtId="0" fontId="0" fillId="3" borderId="0" xfId="0" applyFill="1" applyAlignment="1" applyProtection="1">
      <alignment vertical="top"/>
      <protection locked="0"/>
    </xf>
    <xf numFmtId="0" fontId="2" fillId="5" borderId="23" xfId="0" applyFont="1" applyFill="1" applyBorder="1" applyAlignment="1">
      <alignment horizontal="center"/>
    </xf>
    <xf numFmtId="0" fontId="38" fillId="3" borderId="0" xfId="0" applyFont="1" applyFill="1" applyAlignment="1">
      <alignment horizontal="right" vertical="center" wrapText="1"/>
    </xf>
    <xf numFmtId="0" fontId="0" fillId="3" borderId="0" xfId="0" applyFill="1" applyAlignment="1">
      <alignment horizontal="left"/>
    </xf>
    <xf numFmtId="0" fontId="38" fillId="0" borderId="0" xfId="0" applyFont="1" applyAlignment="1">
      <alignment horizontal="center" wrapText="1"/>
    </xf>
    <xf numFmtId="0" fontId="2" fillId="5" borderId="23" xfId="0" applyFont="1" applyFill="1" applyBorder="1" applyAlignment="1">
      <alignment horizontal="center" vertical="center"/>
    </xf>
    <xf numFmtId="0" fontId="0" fillId="3" borderId="0" xfId="0" applyFill="1" applyAlignment="1" applyProtection="1">
      <alignment horizontal="center" vertical="top"/>
      <protection locked="0"/>
    </xf>
    <xf numFmtId="0" fontId="41" fillId="5" borderId="8" xfId="0" applyFont="1" applyFill="1" applyBorder="1" applyAlignment="1" applyProtection="1">
      <alignment horizontal="center"/>
      <protection locked="0"/>
    </xf>
    <xf numFmtId="0" fontId="41" fillId="3" borderId="0" xfId="0" applyFont="1" applyFill="1" applyAlignment="1" applyProtection="1">
      <alignment horizontal="center"/>
      <protection locked="0"/>
    </xf>
    <xf numFmtId="0" fontId="0" fillId="5" borderId="6" xfId="0" applyFill="1" applyBorder="1" applyProtection="1">
      <protection locked="0"/>
    </xf>
    <xf numFmtId="14" fontId="0" fillId="5" borderId="6" xfId="0" applyNumberFormat="1" applyFill="1" applyBorder="1" applyAlignment="1" applyProtection="1">
      <alignment horizontal="left"/>
      <protection locked="0"/>
    </xf>
    <xf numFmtId="0" fontId="41" fillId="5" borderId="21" xfId="0" applyFont="1" applyFill="1" applyBorder="1" applyAlignment="1">
      <alignment horizontal="center"/>
    </xf>
    <xf numFmtId="0" fontId="41" fillId="5" borderId="9" xfId="0" applyFont="1" applyFill="1" applyBorder="1" applyAlignment="1" applyProtection="1">
      <alignment horizontal="center" vertical="center"/>
      <protection locked="0"/>
    </xf>
    <xf numFmtId="0" fontId="16" fillId="3" borderId="0" xfId="0" applyFont="1" applyFill="1" applyAlignment="1">
      <alignment horizontal="center"/>
    </xf>
    <xf numFmtId="0" fontId="48" fillId="0" borderId="0" xfId="0" applyFont="1" applyAlignment="1">
      <alignment horizontal="center" wrapText="1"/>
    </xf>
    <xf numFmtId="0" fontId="41" fillId="5" borderId="8" xfId="0" applyFont="1" applyFill="1" applyBorder="1" applyAlignment="1">
      <alignment horizontal="center"/>
    </xf>
    <xf numFmtId="0" fontId="41" fillId="5" borderId="20" xfId="0" applyFont="1" applyFill="1" applyBorder="1" applyAlignment="1" applyProtection="1">
      <alignment horizontal="center"/>
      <protection locked="0"/>
    </xf>
    <xf numFmtId="0" fontId="41" fillId="5" borderId="12" xfId="0" applyFont="1" applyFill="1" applyBorder="1" applyAlignment="1" applyProtection="1">
      <alignment horizontal="center" vertical="center"/>
      <protection locked="0"/>
    </xf>
    <xf numFmtId="0" fontId="23" fillId="5" borderId="12" xfId="0" applyFont="1" applyFill="1" applyBorder="1" applyAlignment="1" applyProtection="1">
      <alignment horizontal="center" vertical="center"/>
      <protection locked="0"/>
    </xf>
    <xf numFmtId="0" fontId="41" fillId="3" borderId="0" xfId="0" applyFont="1" applyFill="1"/>
    <xf numFmtId="0" fontId="36" fillId="3" borderId="0" xfId="0" applyFont="1" applyFill="1" applyAlignment="1">
      <alignment horizontal="center"/>
    </xf>
    <xf numFmtId="0" fontId="41" fillId="3" borderId="0" xfId="0" applyFont="1" applyFill="1" applyProtection="1">
      <protection locked="0"/>
    </xf>
    <xf numFmtId="0" fontId="49" fillId="3" borderId="0" xfId="0" applyFont="1" applyFill="1" applyAlignment="1">
      <alignment vertical="center" wrapText="1"/>
    </xf>
    <xf numFmtId="0" fontId="41" fillId="0" borderId="0" xfId="0" applyFont="1"/>
    <xf numFmtId="0" fontId="38" fillId="3" borderId="0" xfId="0" applyFont="1" applyFill="1" applyAlignment="1">
      <alignment horizontal="left" vertical="top" wrapText="1"/>
    </xf>
    <xf numFmtId="0" fontId="0" fillId="5" borderId="12"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4" borderId="6" xfId="0" applyFill="1" applyBorder="1" applyAlignment="1">
      <alignment horizontal="right"/>
    </xf>
    <xf numFmtId="0" fontId="50" fillId="3" borderId="0" xfId="1" applyFont="1" applyFill="1" applyAlignment="1">
      <alignment vertical="center" wrapText="1"/>
    </xf>
    <xf numFmtId="0" fontId="0" fillId="3" borderId="0" xfId="0" quotePrefix="1" applyFill="1"/>
    <xf numFmtId="0" fontId="51" fillId="3" borderId="0" xfId="1" applyFont="1" applyFill="1" applyAlignment="1">
      <alignment horizontal="center" vertical="center" wrapText="1"/>
    </xf>
    <xf numFmtId="0" fontId="52" fillId="13" borderId="0" xfId="1" applyFont="1" applyFill="1" applyAlignment="1">
      <alignment vertical="center" wrapText="1"/>
    </xf>
    <xf numFmtId="0" fontId="0" fillId="4" borderId="6" xfId="0" applyFill="1" applyBorder="1" applyAlignment="1">
      <alignment horizontal="right" indent="1"/>
    </xf>
    <xf numFmtId="0" fontId="28" fillId="4" borderId="6" xfId="0" applyFont="1" applyFill="1" applyBorder="1" applyAlignment="1">
      <alignment horizontal="right" vertical="top" wrapText="1" indent="1"/>
    </xf>
    <xf numFmtId="0" fontId="10" fillId="3" borderId="0" xfId="0" applyFont="1" applyFill="1" applyAlignment="1">
      <alignment horizontal="left" vertical="center" wrapText="1" indent="1"/>
    </xf>
    <xf numFmtId="0" fontId="37" fillId="3" borderId="0" xfId="0" applyFont="1" applyFill="1" applyAlignment="1">
      <alignment wrapText="1"/>
    </xf>
    <xf numFmtId="0" fontId="53" fillId="3" borderId="0" xfId="0" applyFont="1" applyFill="1"/>
    <xf numFmtId="0" fontId="52" fillId="3" borderId="0" xfId="1" applyFont="1" applyFill="1" applyAlignment="1">
      <alignment vertical="center" wrapText="1"/>
    </xf>
    <xf numFmtId="0" fontId="50" fillId="3" borderId="0" xfId="1" applyFont="1" applyFill="1" applyAlignment="1">
      <alignment horizontal="center" vertical="center" wrapText="1"/>
    </xf>
    <xf numFmtId="0" fontId="38" fillId="3" borderId="0" xfId="0" applyFont="1" applyFill="1" applyAlignment="1">
      <alignment horizontal="left" vertical="center" wrapText="1"/>
    </xf>
    <xf numFmtId="0" fontId="38" fillId="3" borderId="0" xfId="0" applyFont="1" applyFill="1" applyAlignment="1">
      <alignment horizontal="left" vertical="top" wrapText="1"/>
    </xf>
    <xf numFmtId="0" fontId="6" fillId="3" borderId="0" xfId="0" applyFont="1" applyFill="1" applyAlignment="1">
      <alignment horizontal="left" wrapText="1"/>
    </xf>
    <xf numFmtId="0" fontId="6" fillId="3" borderId="0" xfId="0" applyFont="1" applyFill="1" applyAlignment="1">
      <alignment horizontal="left" vertical="top" wrapText="1"/>
    </xf>
    <xf numFmtId="0" fontId="50" fillId="13" borderId="0" xfId="1" applyFont="1" applyFill="1" applyAlignment="1">
      <alignment horizontal="center" vertical="center" wrapText="1"/>
    </xf>
    <xf numFmtId="0" fontId="37" fillId="3" borderId="0" xfId="0" applyFont="1" applyFill="1" applyAlignment="1">
      <alignment horizontal="left" wrapText="1"/>
    </xf>
    <xf numFmtId="0" fontId="0" fillId="3" borderId="0" xfId="0" applyFill="1" applyAlignment="1">
      <alignment horizontal="left"/>
    </xf>
    <xf numFmtId="0" fontId="50" fillId="13" borderId="0" xfId="1" applyFont="1" applyFill="1" applyAlignment="1">
      <alignment horizontal="center" wrapText="1"/>
    </xf>
    <xf numFmtId="0" fontId="0" fillId="5" borderId="6" xfId="0" applyFill="1" applyBorder="1" applyAlignment="1" applyProtection="1">
      <alignment horizontal="left" vertical="top" wrapText="1"/>
      <protection locked="0"/>
    </xf>
    <xf numFmtId="0" fontId="52" fillId="13" borderId="0" xfId="1" applyFont="1" applyFill="1" applyAlignment="1">
      <alignment horizontal="center" vertical="center" wrapText="1"/>
    </xf>
    <xf numFmtId="0" fontId="18" fillId="3" borderId="0" xfId="0" applyFont="1" applyFill="1" applyAlignment="1">
      <alignment horizontal="center"/>
    </xf>
    <xf numFmtId="0" fontId="23" fillId="3" borderId="0" xfId="0" applyFont="1" applyFill="1" applyAlignment="1">
      <alignment horizontal="center" vertical="center"/>
    </xf>
    <xf numFmtId="0" fontId="2" fillId="3" borderId="0" xfId="0" applyFont="1" applyFill="1" applyAlignment="1">
      <alignment horizontal="center"/>
    </xf>
    <xf numFmtId="0" fontId="17" fillId="3" borderId="0" xfId="0" applyFont="1" applyFill="1" applyAlignment="1">
      <alignment horizontal="center"/>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43" fillId="4" borderId="0" xfId="0" applyFont="1" applyFill="1" applyAlignment="1">
      <alignment horizontal="center"/>
    </xf>
    <xf numFmtId="0" fontId="2" fillId="4" borderId="0" xfId="0" applyFont="1" applyFill="1" applyAlignment="1">
      <alignment horizontal="center"/>
    </xf>
    <xf numFmtId="0" fontId="12" fillId="4" borderId="0" xfId="0" applyFont="1" applyFill="1" applyAlignment="1">
      <alignment horizontal="center" vertical="center"/>
    </xf>
    <xf numFmtId="0" fontId="11" fillId="4" borderId="0" xfId="0" applyFont="1" applyFill="1" applyAlignment="1">
      <alignment horizontal="center" vertical="center"/>
    </xf>
    <xf numFmtId="0" fontId="8" fillId="2" borderId="0" xfId="0" applyFont="1" applyFill="1" applyAlignment="1">
      <alignment horizontal="center" wrapText="1"/>
    </xf>
    <xf numFmtId="0" fontId="8" fillId="2" borderId="1" xfId="0" applyFont="1" applyFill="1" applyBorder="1" applyAlignment="1">
      <alignment horizontal="center"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8" fillId="2" borderId="0" xfId="0" applyFont="1" applyFill="1" applyAlignment="1">
      <alignment horizontal="left" wrapText="1"/>
    </xf>
    <xf numFmtId="0" fontId="8" fillId="2" borderId="1" xfId="0" applyFont="1" applyFill="1" applyBorder="1" applyAlignment="1">
      <alignment horizontal="left" wrapText="1"/>
    </xf>
    <xf numFmtId="0" fontId="10" fillId="4" borderId="0" xfId="0" applyFont="1" applyFill="1" applyAlignment="1">
      <alignment horizontal="center"/>
    </xf>
    <xf numFmtId="0" fontId="19" fillId="2" borderId="22" xfId="0" applyFont="1" applyFill="1" applyBorder="1" applyAlignment="1">
      <alignment horizontal="center" vertical="top" wrapText="1"/>
    </xf>
    <xf numFmtId="0" fontId="2" fillId="4" borderId="14" xfId="0" applyFont="1" applyFill="1" applyBorder="1" applyAlignment="1">
      <alignment horizontal="center"/>
    </xf>
    <xf numFmtId="0" fontId="4" fillId="3" borderId="0" xfId="0" applyFont="1" applyFill="1" applyAlignment="1">
      <alignment horizontal="center" vertical="center"/>
    </xf>
    <xf numFmtId="0" fontId="8" fillId="3" borderId="0" xfId="0" applyFont="1" applyFill="1" applyAlignment="1">
      <alignment horizontal="center" vertical="top" wrapText="1"/>
    </xf>
    <xf numFmtId="0" fontId="8" fillId="3" borderId="0" xfId="0" applyFont="1" applyFill="1" applyAlignment="1">
      <alignment horizontal="center" vertical="center" wrapText="1"/>
    </xf>
    <xf numFmtId="0" fontId="7" fillId="3" borderId="0" xfId="0" applyFont="1" applyFill="1" applyAlignment="1">
      <alignment horizontal="center" wrapText="1"/>
    </xf>
    <xf numFmtId="0" fontId="12" fillId="4" borderId="0" xfId="0" applyFont="1" applyFill="1" applyAlignment="1">
      <alignment horizontal="center"/>
    </xf>
    <xf numFmtId="0" fontId="8" fillId="4"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1" xfId="0" applyFont="1" applyFill="1" applyBorder="1" applyAlignment="1">
      <alignment horizontal="center" vertical="top" wrapText="1"/>
    </xf>
    <xf numFmtId="0" fontId="8" fillId="4" borderId="0" xfId="0" applyFont="1" applyFill="1" applyAlignment="1">
      <alignment horizontal="left" wrapText="1"/>
    </xf>
    <xf numFmtId="0" fontId="8" fillId="4" borderId="1" xfId="0" applyFont="1" applyFill="1" applyBorder="1" applyAlignment="1">
      <alignment horizontal="left" wrapText="1"/>
    </xf>
    <xf numFmtId="0" fontId="11" fillId="3" borderId="0" xfId="0" applyFont="1" applyFill="1" applyAlignment="1">
      <alignment horizontal="center"/>
    </xf>
    <xf numFmtId="0" fontId="3" fillId="2" borderId="1" xfId="0" applyFont="1" applyFill="1" applyBorder="1" applyAlignment="1">
      <alignment horizontal="center" vertical="center" wrapText="1"/>
    </xf>
    <xf numFmtId="0" fontId="0" fillId="2" borderId="0" xfId="0" applyFill="1" applyAlignment="1">
      <alignment horizontal="center" vertical="center"/>
    </xf>
    <xf numFmtId="0" fontId="0" fillId="0" borderId="0" xfId="0" applyAlignment="1">
      <alignment horizontal="center"/>
    </xf>
    <xf numFmtId="0" fontId="7" fillId="2" borderId="0" xfId="0" applyFont="1" applyFill="1" applyAlignment="1">
      <alignment horizontal="center" wrapText="1"/>
    </xf>
    <xf numFmtId="0" fontId="7" fillId="2" borderId="1" xfId="0" applyFont="1" applyFill="1" applyBorder="1" applyAlignment="1">
      <alignment horizontal="center" wrapText="1"/>
    </xf>
    <xf numFmtId="0" fontId="21" fillId="4" borderId="8"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10" fillId="4" borderId="0" xfId="0" applyFont="1" applyFill="1" applyAlignment="1">
      <alignment horizontal="center" vertical="center"/>
    </xf>
    <xf numFmtId="0" fontId="42" fillId="4" borderId="21" xfId="0" applyFont="1" applyFill="1" applyBorder="1" applyAlignment="1">
      <alignment horizontal="center" vertical="top" wrapText="1"/>
    </xf>
    <xf numFmtId="0" fontId="42" fillId="4" borderId="14" xfId="0" applyFont="1" applyFill="1" applyBorder="1" applyAlignment="1">
      <alignment horizontal="center" vertical="top" wrapText="1"/>
    </xf>
    <xf numFmtId="0" fontId="23" fillId="4" borderId="0" xfId="0" applyFont="1" applyFill="1" applyAlignment="1">
      <alignment horizontal="center" vertical="center"/>
    </xf>
    <xf numFmtId="0" fontId="21" fillId="4" borderId="6" xfId="0" applyFont="1" applyFill="1" applyBorder="1" applyAlignment="1">
      <alignment horizontal="center" vertical="center" wrapText="1"/>
    </xf>
    <xf numFmtId="0" fontId="2" fillId="4" borderId="0" xfId="0" applyFont="1" applyFill="1" applyAlignment="1">
      <alignment horizontal="center" vertical="center" wrapText="1"/>
    </xf>
    <xf numFmtId="0" fontId="21" fillId="4" borderId="0" xfId="0" applyFont="1" applyFill="1" applyAlignment="1">
      <alignment horizontal="center" vertical="center" wrapText="1"/>
    </xf>
    <xf numFmtId="49" fontId="0" fillId="3" borderId="0" xfId="0" applyNumberFormat="1" applyFill="1" applyAlignment="1">
      <alignment horizontal="center"/>
    </xf>
    <xf numFmtId="0" fontId="38" fillId="3" borderId="0" xfId="0" applyFont="1" applyFill="1" applyAlignment="1">
      <alignment horizontal="center" vertical="center" wrapText="1"/>
    </xf>
    <xf numFmtId="0" fontId="0" fillId="3" borderId="0" xfId="0" applyFill="1" applyAlignment="1" applyProtection="1">
      <alignment horizontal="left" vertical="top" wrapText="1"/>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144847</xdr:colOff>
      <xdr:row>0</xdr:row>
      <xdr:rowOff>120431</xdr:rowOff>
    </xdr:from>
    <xdr:to>
      <xdr:col>7</xdr:col>
      <xdr:colOff>376949</xdr:colOff>
      <xdr:row>4</xdr:row>
      <xdr:rowOff>40764</xdr:rowOff>
    </xdr:to>
    <xdr:pic>
      <xdr:nvPicPr>
        <xdr:cNvPr id="3" name="Imagem 2">
          <a:extLst>
            <a:ext uri="{FF2B5EF4-FFF2-40B4-BE49-F238E27FC236}">
              <a16:creationId xmlns:a16="http://schemas.microsoft.com/office/drawing/2014/main" id="{A2DDB99B-3CA7-40D2-B002-49993C3B02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54416" y="120431"/>
          <a:ext cx="1523999" cy="1048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561975</xdr:colOff>
      <xdr:row>0</xdr:row>
      <xdr:rowOff>0</xdr:rowOff>
    </xdr:from>
    <xdr:to>
      <xdr:col>7</xdr:col>
      <xdr:colOff>228600</xdr:colOff>
      <xdr:row>1</xdr:row>
      <xdr:rowOff>166057</xdr:rowOff>
    </xdr:to>
    <xdr:pic>
      <xdr:nvPicPr>
        <xdr:cNvPr id="2" name="Imagem 1">
          <a:extLst>
            <a:ext uri="{FF2B5EF4-FFF2-40B4-BE49-F238E27FC236}">
              <a16:creationId xmlns:a16="http://schemas.microsoft.com/office/drawing/2014/main" id="{9B348947-1D76-44B0-B188-B3CCF4B17D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4225" y="0"/>
          <a:ext cx="1276350" cy="928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327600</xdr:colOff>
      <xdr:row>0</xdr:row>
      <xdr:rowOff>200025</xdr:rowOff>
    </xdr:from>
    <xdr:to>
      <xdr:col>11</xdr:col>
      <xdr:colOff>342899</xdr:colOff>
      <xdr:row>1</xdr:row>
      <xdr:rowOff>133350</xdr:rowOff>
    </xdr:to>
    <xdr:pic>
      <xdr:nvPicPr>
        <xdr:cNvPr id="3" name="Imagem 2">
          <a:extLst>
            <a:ext uri="{FF2B5EF4-FFF2-40B4-BE49-F238E27FC236}">
              <a16:creationId xmlns:a16="http://schemas.microsoft.com/office/drawing/2014/main" id="{8BD16DD2-1625-4BB0-9D08-4654E8A0B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33500" y="200025"/>
          <a:ext cx="1177349"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47626</xdr:colOff>
      <xdr:row>0</xdr:row>
      <xdr:rowOff>152400</xdr:rowOff>
    </xdr:from>
    <xdr:to>
      <xdr:col>11</xdr:col>
      <xdr:colOff>292506</xdr:colOff>
      <xdr:row>0</xdr:row>
      <xdr:rowOff>1065158</xdr:rowOff>
    </xdr:to>
    <xdr:pic>
      <xdr:nvPicPr>
        <xdr:cNvPr id="3" name="Imagem 2">
          <a:extLst>
            <a:ext uri="{FF2B5EF4-FFF2-40B4-BE49-F238E27FC236}">
              <a16:creationId xmlns:a16="http://schemas.microsoft.com/office/drawing/2014/main" id="{3E7171A7-2B27-46B9-B976-3D1DC85988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1576" y="152400"/>
          <a:ext cx="1406930" cy="912758"/>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to@canadaletsgo.com" TargetMode="External"/><Relationship Id="rId1" Type="http://schemas.openxmlformats.org/officeDocument/2006/relationships/hyperlink" Target="https://api.whatsapp.com/send?1=pt_BR&amp;phone=5511982012347"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api.whatsapp.com/send?1=pt_BR&amp;phone=5511982012347" TargetMode="External"/><Relationship Id="rId1" Type="http://schemas.openxmlformats.org/officeDocument/2006/relationships/hyperlink" Target="mailto:contato@canadaletsgo.com?subject=d&#250;vida%20no%20preenchimento%20da%20planilha"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pi.whatsapp.com/send?1=pt_BR&amp;phone=5511982012347" TargetMode="External"/><Relationship Id="rId1" Type="http://schemas.openxmlformats.org/officeDocument/2006/relationships/hyperlink" Target="mailto:contato@canadaletsgo.com?subject=d&#250;vida%20no%20preenchimento%20da%20planilha"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B3593-B37B-4DDA-BEB4-6D586CD9AB8A}">
  <sheetPr codeName="Planilha13"/>
  <dimension ref="B2:H35"/>
  <sheetViews>
    <sheetView showGridLines="0" showRowColHeaders="0" tabSelected="1" zoomScale="96" zoomScaleNormal="96" workbookViewId="0">
      <selection activeCell="C7" sqref="C7"/>
    </sheetView>
  </sheetViews>
  <sheetFormatPr defaultColWidth="8.7109375" defaultRowHeight="15" x14ac:dyDescent="0.25"/>
  <cols>
    <col min="1" max="1" width="8.7109375" style="2"/>
    <col min="2" max="2" width="28.7109375" style="2" customWidth="1"/>
    <col min="3" max="3" width="70.28515625" style="2" customWidth="1"/>
    <col min="4" max="4" width="3.85546875" style="2" customWidth="1"/>
    <col min="5" max="5" width="10.7109375" style="2" bestFit="1" customWidth="1"/>
    <col min="6" max="6" width="14.5703125" style="2" hidden="1" customWidth="1"/>
    <col min="7" max="7" width="8.7109375" style="2"/>
    <col min="8" max="8" width="12.140625" style="2" customWidth="1"/>
    <col min="9" max="16384" width="8.7109375" style="2"/>
  </cols>
  <sheetData>
    <row r="2" spans="2:8" ht="21.75" customHeight="1" x14ac:dyDescent="0.25">
      <c r="B2" s="216"/>
    </row>
    <row r="3" spans="2:8" ht="37.5" customHeight="1" x14ac:dyDescent="0.35">
      <c r="B3" s="222" t="s">
        <v>222</v>
      </c>
    </row>
    <row r="4" spans="2:8" x14ac:dyDescent="0.25">
      <c r="B4" s="107"/>
      <c r="F4" s="16" t="s">
        <v>234</v>
      </c>
    </row>
    <row r="5" spans="2:8" ht="78.75" customHeight="1" x14ac:dyDescent="0.25">
      <c r="B5" s="225" t="s">
        <v>270</v>
      </c>
      <c r="C5" s="225"/>
      <c r="F5" s="182">
        <f ca="1">NOW()</f>
        <v>43889.37594351852</v>
      </c>
    </row>
    <row r="6" spans="2:8" ht="23.25" customHeight="1" x14ac:dyDescent="0.25">
      <c r="B6" s="221" t="s">
        <v>253</v>
      </c>
    </row>
    <row r="7" spans="2:8" x14ac:dyDescent="0.25">
      <c r="B7" s="65" t="s">
        <v>223</v>
      </c>
      <c r="C7" s="195"/>
      <c r="E7" s="229" t="s">
        <v>260</v>
      </c>
      <c r="F7" s="229"/>
      <c r="G7" s="229"/>
      <c r="H7" s="229"/>
    </row>
    <row r="8" spans="2:8" x14ac:dyDescent="0.25">
      <c r="B8" s="65" t="s">
        <v>221</v>
      </c>
      <c r="C8" s="196"/>
      <c r="E8" s="229"/>
      <c r="F8" s="229"/>
      <c r="G8" s="229"/>
      <c r="H8" s="229"/>
    </row>
    <row r="9" spans="2:8" hidden="1" x14ac:dyDescent="0.25">
      <c r="B9" s="65" t="s">
        <v>230</v>
      </c>
      <c r="C9" s="185">
        <f ca="1">INT(($F$5-C8)/365.25)</f>
        <v>120</v>
      </c>
      <c r="E9" s="217"/>
      <c r="F9" s="217"/>
      <c r="G9" s="217"/>
      <c r="H9" s="217"/>
    </row>
    <row r="10" spans="2:8" x14ac:dyDescent="0.25">
      <c r="B10" s="102" t="s">
        <v>147</v>
      </c>
      <c r="C10" s="179"/>
    </row>
    <row r="11" spans="2:8" x14ac:dyDescent="0.25">
      <c r="B11" s="102" t="s">
        <v>148</v>
      </c>
      <c r="C11" s="179"/>
    </row>
    <row r="12" spans="2:8" ht="26.25" customHeight="1" x14ac:dyDescent="0.25">
      <c r="B12" s="221" t="s">
        <v>255</v>
      </c>
    </row>
    <row r="13" spans="2:8" ht="15" customHeight="1" x14ac:dyDescent="0.25">
      <c r="B13" s="65" t="s">
        <v>224</v>
      </c>
      <c r="C13" s="195"/>
      <c r="E13" s="229" t="s">
        <v>261</v>
      </c>
      <c r="F13" s="229"/>
      <c r="G13" s="229"/>
      <c r="H13" s="229"/>
    </row>
    <row r="14" spans="2:8" x14ac:dyDescent="0.25">
      <c r="B14" s="65" t="s">
        <v>221</v>
      </c>
      <c r="C14" s="196"/>
      <c r="E14" s="229"/>
      <c r="F14" s="229"/>
      <c r="G14" s="229"/>
      <c r="H14" s="229"/>
    </row>
    <row r="15" spans="2:8" ht="15" hidden="1" customHeight="1" x14ac:dyDescent="0.25">
      <c r="B15" s="65" t="s">
        <v>231</v>
      </c>
      <c r="C15" s="184">
        <f ca="1">INT(($F$5-C14)/365.25)</f>
        <v>120</v>
      </c>
    </row>
    <row r="16" spans="2:8" x14ac:dyDescent="0.25">
      <c r="B16" s="102" t="s">
        <v>147</v>
      </c>
      <c r="C16" s="179"/>
    </row>
    <row r="17" spans="2:8" ht="15" customHeight="1" x14ac:dyDescent="0.25">
      <c r="B17" s="102" t="s">
        <v>148</v>
      </c>
      <c r="C17" s="179"/>
      <c r="D17" s="181"/>
    </row>
    <row r="18" spans="2:8" ht="31.5" customHeight="1" x14ac:dyDescent="0.25">
      <c r="B18" s="230" t="s">
        <v>206</v>
      </c>
      <c r="C18" s="230"/>
    </row>
    <row r="20" spans="2:8" x14ac:dyDescent="0.25">
      <c r="B20" s="226" t="s">
        <v>207</v>
      </c>
      <c r="C20" s="226"/>
    </row>
    <row r="21" spans="2:8" x14ac:dyDescent="0.25">
      <c r="B21" s="107"/>
    </row>
    <row r="22" spans="2:8" ht="58.5" customHeight="1" x14ac:dyDescent="0.25">
      <c r="B22" s="226" t="s">
        <v>262</v>
      </c>
      <c r="C22" s="226"/>
      <c r="E22" s="229" t="s">
        <v>264</v>
      </c>
      <c r="F22" s="229"/>
      <c r="G22" s="229"/>
      <c r="H22" s="229"/>
    </row>
    <row r="23" spans="2:8" ht="6" customHeight="1" x14ac:dyDescent="0.25">
      <c r="B23" s="210"/>
      <c r="C23" s="210"/>
      <c r="E23" s="224"/>
      <c r="F23" s="224"/>
      <c r="G23" s="224"/>
      <c r="H23" s="224"/>
    </row>
    <row r="24" spans="2:8" ht="63.75" customHeight="1" x14ac:dyDescent="0.25">
      <c r="B24" s="226" t="s">
        <v>263</v>
      </c>
      <c r="C24" s="226"/>
      <c r="E24" s="229" t="s">
        <v>246</v>
      </c>
      <c r="F24" s="229"/>
      <c r="G24" s="229"/>
      <c r="H24" s="229"/>
    </row>
    <row r="25" spans="2:8" x14ac:dyDescent="0.25">
      <c r="B25" s="107"/>
      <c r="E25" s="214"/>
      <c r="F25" s="214"/>
      <c r="G25" s="214"/>
      <c r="H25" s="214"/>
    </row>
    <row r="26" spans="2:8" ht="33" customHeight="1" x14ac:dyDescent="0.25">
      <c r="B26" s="226" t="s">
        <v>208</v>
      </c>
      <c r="C26" s="226"/>
      <c r="E26" s="214"/>
      <c r="F26" s="214"/>
      <c r="G26" s="214"/>
      <c r="H26" s="214"/>
    </row>
    <row r="27" spans="2:8" ht="4.5" customHeight="1" x14ac:dyDescent="0.25">
      <c r="B27" s="173"/>
      <c r="E27" s="214"/>
      <c r="F27" s="214"/>
      <c r="G27" s="214"/>
      <c r="H27" s="214"/>
    </row>
    <row r="28" spans="2:8" ht="18.75" customHeight="1" x14ac:dyDescent="0.25">
      <c r="B28" s="226" t="s">
        <v>257</v>
      </c>
      <c r="C28" s="226"/>
      <c r="E28" s="214"/>
      <c r="F28" s="214"/>
      <c r="G28" s="214"/>
      <c r="H28" s="214"/>
    </row>
    <row r="29" spans="2:8" x14ac:dyDescent="0.25">
      <c r="B29" s="226"/>
      <c r="C29" s="226"/>
    </row>
    <row r="30" spans="2:8" ht="32.25" customHeight="1" x14ac:dyDescent="0.25">
      <c r="B30" s="226" t="s">
        <v>256</v>
      </c>
      <c r="C30" s="226"/>
    </row>
    <row r="31" spans="2:8" x14ac:dyDescent="0.25">
      <c r="B31" s="174"/>
    </row>
    <row r="32" spans="2:8" ht="31.5" customHeight="1" x14ac:dyDescent="0.25">
      <c r="B32" s="228" t="s">
        <v>268</v>
      </c>
      <c r="C32" s="228"/>
    </row>
    <row r="33" spans="2:3" ht="29.25" customHeight="1" x14ac:dyDescent="0.25">
      <c r="B33" s="227" t="s">
        <v>269</v>
      </c>
      <c r="C33" s="227"/>
    </row>
    <row r="35" spans="2:3" x14ac:dyDescent="0.25">
      <c r="B35" s="174" t="s">
        <v>209</v>
      </c>
    </row>
  </sheetData>
  <sheetProtection algorithmName="SHA-512" hashValue="P/+7ZwUxp6qdcwoOeNU88gn/rokaoEBt++QmpArS9Wtzb7al7nas4+EKC+MYYl0OEmurI4fe+cF+uFtKXkYW4A==" saltValue="aJRGbZk2j/z/JK3P1bS0MQ==" spinCount="100000" sheet="1" objects="1" scenarios="1"/>
  <mergeCells count="14">
    <mergeCell ref="E7:H8"/>
    <mergeCell ref="E13:H14"/>
    <mergeCell ref="B24:C24"/>
    <mergeCell ref="E22:H22"/>
    <mergeCell ref="E24:H24"/>
    <mergeCell ref="B18:C18"/>
    <mergeCell ref="B5:C5"/>
    <mergeCell ref="B20:C20"/>
    <mergeCell ref="B22:C22"/>
    <mergeCell ref="B26:C26"/>
    <mergeCell ref="B33:C33"/>
    <mergeCell ref="B28:C29"/>
    <mergeCell ref="B30:C30"/>
    <mergeCell ref="B32:C32"/>
  </mergeCells>
  <hyperlinks>
    <hyperlink ref="E7" location="'1o aplicante'!A1" display="CLIQUE AQUI PARA IR PARA A PRÓXIMA TELA" xr:uid="{529E7103-3F58-4E56-A046-CFA30F53F5FD}"/>
    <hyperlink ref="E7:G9" location="Cônjuge!A1" display="CLIQUE AQUI PARA IR PARA A PRÓXIMA TELA" xr:uid="{C9F5A330-5169-41F2-A432-BDFB07DB91E0}"/>
    <hyperlink ref="E7:H8" location="'1o aplicante'!A1" display="Ir para  1o aplicante" xr:uid="{AAE2896E-EA99-4866-B1E5-37D33E917A66}"/>
    <hyperlink ref="E13" location="'1o aplicante'!A1" display="CLIQUE AQUI PARA IR PARA A PRÓXIMA TELA" xr:uid="{B24E5C35-D98F-4CE1-97FC-BFAFC551355C}"/>
    <hyperlink ref="E13:G14" location="Cônjuge!A1" display="CLIQUE AQUI PARA IR PARA A PRÓXIMA TELA" xr:uid="{0195149D-E3C4-49D5-9F41-CCA3900DD664}"/>
    <hyperlink ref="E13:H14" location="Cônjuge!A1" display="Ir para Cônjuge" xr:uid="{1EDC50E2-C32F-429F-9599-CBF765CEE944}"/>
    <hyperlink ref="E22:H22" r:id="rId1" display="Em caso de dúvida, envie mensagem de Whatsapp clicando aqui OU" xr:uid="{FB2F9D6E-AEED-40C1-8304-AA559FB36A77}"/>
    <hyperlink ref="E24:H24" r:id="rId2" display="Em caso de dúvida, envie mensagem por e-mail  clicando aqui" xr:uid="{696623EE-B08B-4BE9-8DA1-95DA2F99DFA2}"/>
  </hyperlinks>
  <pageMargins left="0.511811024" right="0.511811024" top="0.78740157499999996" bottom="0.78740157499999996" header="0.31496062000000002" footer="0.31496062000000002"/>
  <pageSetup paperSize="9" orientation="portrait" horizontalDpi="300" verticalDpi="3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758AE-1598-4D7B-A4DE-FA5EFBC73453}">
  <sheetPr codeName="Planilha6"/>
  <dimension ref="A1:Z52"/>
  <sheetViews>
    <sheetView workbookViewId="0">
      <selection activeCell="C24" sqref="C24"/>
    </sheetView>
  </sheetViews>
  <sheetFormatPr defaultRowHeight="15" x14ac:dyDescent="0.25"/>
  <cols>
    <col min="1" max="1" width="5.42578125" style="2" customWidth="1"/>
    <col min="2" max="2" width="22.5703125" customWidth="1"/>
    <col min="3" max="3" width="22.140625" customWidth="1"/>
    <col min="4" max="4" width="24.5703125" customWidth="1"/>
    <col min="5" max="5" width="16.85546875" style="2" customWidth="1"/>
    <col min="6" max="6" width="16.140625" style="2" customWidth="1"/>
    <col min="7" max="8" width="15.42578125" style="2" customWidth="1"/>
    <col min="9" max="9" width="15.140625" style="2" customWidth="1"/>
    <col min="10" max="26" width="8.7109375" style="2"/>
    <col min="27" max="46" width="8.7109375"/>
  </cols>
  <sheetData>
    <row r="1" spans="2:9" s="2" customFormat="1" ht="36.6" customHeight="1" x14ac:dyDescent="0.25">
      <c r="F1" s="2" t="s">
        <v>165</v>
      </c>
      <c r="G1" s="16">
        <f>'1o aplicante'!B2</f>
        <v>0</v>
      </c>
      <c r="H1" s="153">
        <f>Cônjuge!B2</f>
        <v>0</v>
      </c>
      <c r="I1" s="16">
        <f>'1o aplicante'!B2</f>
        <v>0</v>
      </c>
    </row>
    <row r="2" spans="2:9" ht="30" x14ac:dyDescent="0.25">
      <c r="B2" s="247" t="s">
        <v>5</v>
      </c>
      <c r="C2" s="3" t="s">
        <v>0</v>
      </c>
      <c r="D2" s="3" t="s">
        <v>2</v>
      </c>
      <c r="F2" s="7"/>
      <c r="G2" s="8" t="s">
        <v>162</v>
      </c>
      <c r="H2" s="8" t="s">
        <v>163</v>
      </c>
      <c r="I2" s="8" t="s">
        <v>164</v>
      </c>
    </row>
    <row r="3" spans="2:9" ht="15.75" thickBot="1" x14ac:dyDescent="0.3">
      <c r="B3" s="248"/>
      <c r="C3" s="4" t="s">
        <v>1</v>
      </c>
      <c r="D3" s="4" t="s">
        <v>3</v>
      </c>
      <c r="F3" s="17" t="s">
        <v>5</v>
      </c>
      <c r="G3" s="10">
        <f>'1o aplicante'!C5</f>
        <v>0</v>
      </c>
      <c r="H3" s="10">
        <f>Cônjuge!C5</f>
        <v>0</v>
      </c>
      <c r="I3" s="10">
        <f>'1o aplicante'!C5</f>
        <v>0</v>
      </c>
    </row>
    <row r="4" spans="2:9" ht="15.75" thickBot="1" x14ac:dyDescent="0.3">
      <c r="B4" s="1">
        <v>17</v>
      </c>
      <c r="C4" s="1">
        <v>0</v>
      </c>
      <c r="D4" s="1">
        <v>0</v>
      </c>
      <c r="F4" s="17" t="s">
        <v>6</v>
      </c>
      <c r="G4" s="19">
        <f>IF(OR(G3&lt;18,G3&gt;44),0,VLOOKUP(G3,$B$4:$D$32,2))</f>
        <v>0</v>
      </c>
      <c r="H4" s="19">
        <f>IF(OR(H3&lt;17,H3&gt;45),0,VLOOKUP(H3,$B$4:$D$32,2))</f>
        <v>0</v>
      </c>
      <c r="I4" s="19">
        <f>IF(OR(I3&lt;17,I3&gt;45),0,VLOOKUP(I3,B4:D32,3))</f>
        <v>0</v>
      </c>
    </row>
    <row r="5" spans="2:9" ht="15.75" thickBot="1" x14ac:dyDescent="0.3">
      <c r="B5" s="1">
        <v>18</v>
      </c>
      <c r="C5" s="1">
        <v>90</v>
      </c>
      <c r="D5" s="1">
        <v>99</v>
      </c>
      <c r="G5" s="5"/>
      <c r="H5" s="5"/>
    </row>
    <row r="6" spans="2:9" ht="15.75" thickBot="1" x14ac:dyDescent="0.3">
      <c r="B6" s="1">
        <v>19</v>
      </c>
      <c r="C6" s="1">
        <v>95</v>
      </c>
      <c r="D6" s="1">
        <v>105</v>
      </c>
      <c r="F6" s="6"/>
    </row>
    <row r="7" spans="2:9" ht="15.75" thickBot="1" x14ac:dyDescent="0.3">
      <c r="B7" s="1">
        <v>20</v>
      </c>
      <c r="C7" s="1">
        <v>100</v>
      </c>
      <c r="D7" s="1">
        <v>110</v>
      </c>
      <c r="F7" s="5"/>
    </row>
    <row r="8" spans="2:9" ht="15.75" thickBot="1" x14ac:dyDescent="0.3">
      <c r="B8" s="1">
        <v>21</v>
      </c>
      <c r="C8" s="1">
        <v>100</v>
      </c>
      <c r="D8" s="1">
        <v>110</v>
      </c>
    </row>
    <row r="9" spans="2:9" ht="15.75" thickBot="1" x14ac:dyDescent="0.3">
      <c r="B9" s="1">
        <v>22</v>
      </c>
      <c r="C9" s="1">
        <v>100</v>
      </c>
      <c r="D9" s="1">
        <v>110</v>
      </c>
    </row>
    <row r="10" spans="2:9" ht="15.75" thickBot="1" x14ac:dyDescent="0.3">
      <c r="B10" s="1">
        <v>23</v>
      </c>
      <c r="C10" s="1">
        <v>100</v>
      </c>
      <c r="D10" s="1">
        <v>110</v>
      </c>
    </row>
    <row r="11" spans="2:9" ht="15.75" thickBot="1" x14ac:dyDescent="0.3">
      <c r="B11" s="1">
        <v>24</v>
      </c>
      <c r="C11" s="1">
        <v>100</v>
      </c>
      <c r="D11" s="1">
        <v>110</v>
      </c>
    </row>
    <row r="12" spans="2:9" ht="15.75" thickBot="1" x14ac:dyDescent="0.3">
      <c r="B12" s="1">
        <v>25</v>
      </c>
      <c r="C12" s="1">
        <v>100</v>
      </c>
      <c r="D12" s="1">
        <v>110</v>
      </c>
    </row>
    <row r="13" spans="2:9" ht="15.75" thickBot="1" x14ac:dyDescent="0.3">
      <c r="B13" s="1">
        <v>26</v>
      </c>
      <c r="C13" s="1">
        <v>100</v>
      </c>
      <c r="D13" s="1">
        <v>110</v>
      </c>
    </row>
    <row r="14" spans="2:9" ht="15.75" thickBot="1" x14ac:dyDescent="0.3">
      <c r="B14" s="1">
        <v>27</v>
      </c>
      <c r="C14" s="1">
        <v>100</v>
      </c>
      <c r="D14" s="1">
        <v>110</v>
      </c>
    </row>
    <row r="15" spans="2:9" ht="15.75" thickBot="1" x14ac:dyDescent="0.3">
      <c r="B15" s="1">
        <v>28</v>
      </c>
      <c r="C15" s="1">
        <v>100</v>
      </c>
      <c r="D15" s="1">
        <v>110</v>
      </c>
    </row>
    <row r="16" spans="2:9" ht="15.75" thickBot="1" x14ac:dyDescent="0.3">
      <c r="B16" s="1">
        <v>29</v>
      </c>
      <c r="C16" s="1">
        <v>100</v>
      </c>
      <c r="D16" s="1">
        <v>110</v>
      </c>
    </row>
    <row r="17" spans="2:4" ht="15.75" thickBot="1" x14ac:dyDescent="0.3">
      <c r="B17" s="1">
        <v>30</v>
      </c>
      <c r="C17" s="1">
        <v>95</v>
      </c>
      <c r="D17" s="1">
        <v>105</v>
      </c>
    </row>
    <row r="18" spans="2:4" ht="15.75" thickBot="1" x14ac:dyDescent="0.3">
      <c r="B18" s="1">
        <v>31</v>
      </c>
      <c r="C18" s="1">
        <v>90</v>
      </c>
      <c r="D18" s="1">
        <v>99</v>
      </c>
    </row>
    <row r="19" spans="2:4" ht="15.75" thickBot="1" x14ac:dyDescent="0.3">
      <c r="B19" s="1">
        <v>32</v>
      </c>
      <c r="C19" s="1">
        <v>85</v>
      </c>
      <c r="D19" s="1">
        <v>94</v>
      </c>
    </row>
    <row r="20" spans="2:4" ht="15.75" thickBot="1" x14ac:dyDescent="0.3">
      <c r="B20" s="1">
        <v>33</v>
      </c>
      <c r="C20" s="1">
        <v>80</v>
      </c>
      <c r="D20" s="1">
        <v>88</v>
      </c>
    </row>
    <row r="21" spans="2:4" ht="15.75" thickBot="1" x14ac:dyDescent="0.3">
      <c r="B21" s="1">
        <v>34</v>
      </c>
      <c r="C21" s="1">
        <v>75</v>
      </c>
      <c r="D21" s="1">
        <v>83</v>
      </c>
    </row>
    <row r="22" spans="2:4" ht="15.75" thickBot="1" x14ac:dyDescent="0.3">
      <c r="B22" s="1">
        <v>35</v>
      </c>
      <c r="C22" s="1">
        <v>70</v>
      </c>
      <c r="D22" s="1">
        <v>77</v>
      </c>
    </row>
    <row r="23" spans="2:4" ht="15.75" thickBot="1" x14ac:dyDescent="0.3">
      <c r="B23" s="1">
        <v>36</v>
      </c>
      <c r="C23" s="1">
        <v>65</v>
      </c>
      <c r="D23" s="1">
        <v>72</v>
      </c>
    </row>
    <row r="24" spans="2:4" ht="15.75" thickBot="1" x14ac:dyDescent="0.3">
      <c r="B24" s="1">
        <v>37</v>
      </c>
      <c r="C24" s="1">
        <v>60</v>
      </c>
      <c r="D24" s="1">
        <v>66</v>
      </c>
    </row>
    <row r="25" spans="2:4" ht="15.75" thickBot="1" x14ac:dyDescent="0.3">
      <c r="B25" s="1">
        <v>38</v>
      </c>
      <c r="C25" s="1">
        <v>55</v>
      </c>
      <c r="D25" s="1">
        <v>61</v>
      </c>
    </row>
    <row r="26" spans="2:4" ht="15.75" thickBot="1" x14ac:dyDescent="0.3">
      <c r="B26" s="1">
        <v>39</v>
      </c>
      <c r="C26" s="1">
        <v>50</v>
      </c>
      <c r="D26" s="1">
        <v>55</v>
      </c>
    </row>
    <row r="27" spans="2:4" ht="15.75" thickBot="1" x14ac:dyDescent="0.3">
      <c r="B27" s="1">
        <v>40</v>
      </c>
      <c r="C27" s="1">
        <v>45</v>
      </c>
      <c r="D27" s="1">
        <v>50</v>
      </c>
    </row>
    <row r="28" spans="2:4" ht="15.75" thickBot="1" x14ac:dyDescent="0.3">
      <c r="B28" s="1">
        <v>41</v>
      </c>
      <c r="C28" s="1">
        <v>35</v>
      </c>
      <c r="D28" s="1">
        <v>39</v>
      </c>
    </row>
    <row r="29" spans="2:4" ht="15.75" thickBot="1" x14ac:dyDescent="0.3">
      <c r="B29" s="1">
        <v>42</v>
      </c>
      <c r="C29" s="1">
        <v>25</v>
      </c>
      <c r="D29" s="1">
        <v>28</v>
      </c>
    </row>
    <row r="30" spans="2:4" ht="15.75" thickBot="1" x14ac:dyDescent="0.3">
      <c r="B30" s="1">
        <v>43</v>
      </c>
      <c r="C30" s="1">
        <v>15</v>
      </c>
      <c r="D30" s="1">
        <v>17</v>
      </c>
    </row>
    <row r="31" spans="2:4" ht="15.75" thickBot="1" x14ac:dyDescent="0.3">
      <c r="B31" s="1">
        <v>44</v>
      </c>
      <c r="C31" s="1">
        <v>5</v>
      </c>
      <c r="D31" s="1">
        <v>6</v>
      </c>
    </row>
    <row r="32" spans="2:4" x14ac:dyDescent="0.25">
      <c r="B32" s="1">
        <v>45</v>
      </c>
      <c r="C32" s="1">
        <v>0</v>
      </c>
      <c r="D32" s="1">
        <v>0</v>
      </c>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sheetData>
  <sheetProtection algorithmName="SHA-512" hashValue="fYOyY8loe+i3ZBoaS6pTZQl4e5G5oE6mGdONHblKx4Q9PzgccBMVfS/adbX9sgPQ/d5UKZmHBEH1up0iESAjLA==" saltValue="qumyU2fp0PR0IkOWyAKo6g==" spinCount="100000" sheet="1" objects="1" scenarios="1"/>
  <mergeCells count="1">
    <mergeCell ref="B2:B3"/>
  </mergeCells>
  <pageMargins left="0.511811024" right="0.511811024" top="0.78740157499999996" bottom="0.78740157499999996" header="0.31496062000000002" footer="0.31496062000000002"/>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105E9-F397-4A6D-9B8D-A95B2F8B36EC}">
  <sheetPr codeName="Planilha7"/>
  <dimension ref="A1:AN44"/>
  <sheetViews>
    <sheetView workbookViewId="0">
      <selection activeCell="G9" sqref="G9"/>
    </sheetView>
  </sheetViews>
  <sheetFormatPr defaultRowHeight="15" x14ac:dyDescent="0.25"/>
  <cols>
    <col min="1" max="1" width="8.7109375" style="16"/>
    <col min="2" max="2" width="48.5703125" customWidth="1"/>
    <col min="3" max="3" width="22.5703125" customWidth="1"/>
    <col min="4" max="4" width="21.7109375" customWidth="1"/>
    <col min="5" max="5" width="8.7109375" style="2"/>
    <col min="6" max="6" width="24" customWidth="1"/>
    <col min="7" max="8" width="13.5703125" customWidth="1"/>
    <col min="9" max="9" width="15.42578125" customWidth="1"/>
    <col min="10" max="40" width="8.7109375" style="2"/>
  </cols>
  <sheetData>
    <row r="1" spans="1:9" s="2" customFormat="1" ht="38.1" customHeight="1" x14ac:dyDescent="0.25">
      <c r="A1" s="16"/>
      <c r="F1" s="2" t="s">
        <v>165</v>
      </c>
      <c r="G1" s="16">
        <f>'1o aplicante'!B2</f>
        <v>0</v>
      </c>
      <c r="H1" s="153">
        <f>Cônjuge!B2</f>
        <v>0</v>
      </c>
      <c r="I1" s="16">
        <f>'1o aplicante'!B2</f>
        <v>0</v>
      </c>
    </row>
    <row r="2" spans="1:9" s="2" customFormat="1" x14ac:dyDescent="0.25">
      <c r="A2" s="16"/>
      <c r="F2" s="251" t="s">
        <v>4</v>
      </c>
      <c r="G2" s="251"/>
      <c r="H2" s="251"/>
      <c r="I2" s="251"/>
    </row>
    <row r="3" spans="1:9" ht="45" x14ac:dyDescent="0.25">
      <c r="B3" s="249" t="s">
        <v>4</v>
      </c>
      <c r="C3" s="12" t="s">
        <v>0</v>
      </c>
      <c r="D3" s="12" t="s">
        <v>2</v>
      </c>
      <c r="F3" s="7"/>
      <c r="G3" s="8" t="s">
        <v>162</v>
      </c>
      <c r="H3" s="8" t="s">
        <v>163</v>
      </c>
      <c r="I3" s="8" t="s">
        <v>7</v>
      </c>
    </row>
    <row r="4" spans="1:9" ht="30.75" thickBot="1" x14ac:dyDescent="0.3">
      <c r="B4" s="250"/>
      <c r="C4" s="13" t="s">
        <v>8</v>
      </c>
      <c r="D4" s="13" t="s">
        <v>9</v>
      </c>
      <c r="F4" s="17" t="s">
        <v>18</v>
      </c>
      <c r="G4" s="10">
        <f>'1o aplicante'!C6</f>
        <v>0</v>
      </c>
      <c r="H4" s="10">
        <f>Cônjuge!C6</f>
        <v>0</v>
      </c>
      <c r="I4" s="10">
        <f>'1o aplicante'!C6</f>
        <v>0</v>
      </c>
    </row>
    <row r="5" spans="1:9" ht="15.75" thickBot="1" x14ac:dyDescent="0.3">
      <c r="A5" s="16">
        <v>1</v>
      </c>
      <c r="B5" s="14" t="s">
        <v>10</v>
      </c>
      <c r="C5" s="15">
        <v>0</v>
      </c>
      <c r="D5" s="15">
        <v>0</v>
      </c>
      <c r="F5" s="17" t="s">
        <v>6</v>
      </c>
      <c r="G5" s="18" t="e">
        <f>VLOOKUP(G4,$A$5:$D$12,3)</f>
        <v>#N/A</v>
      </c>
      <c r="H5" s="18" t="e">
        <f>VLOOKUP(H4,$A$5:$D$12,3)</f>
        <v>#N/A</v>
      </c>
      <c r="I5" s="18" t="e">
        <f>VLOOKUP(I4,$A$5:$D$12,4)</f>
        <v>#N/A</v>
      </c>
    </row>
    <row r="6" spans="1:9" ht="15.75" thickBot="1" x14ac:dyDescent="0.3">
      <c r="A6" s="16">
        <v>2</v>
      </c>
      <c r="B6" s="14" t="s">
        <v>11</v>
      </c>
      <c r="C6" s="15">
        <v>28</v>
      </c>
      <c r="D6" s="15">
        <v>30</v>
      </c>
      <c r="F6" s="2"/>
      <c r="G6" s="2"/>
      <c r="H6" s="2"/>
      <c r="I6" s="2"/>
    </row>
    <row r="7" spans="1:9" ht="43.5" thickBot="1" x14ac:dyDescent="0.3">
      <c r="A7" s="16">
        <v>3</v>
      </c>
      <c r="B7" s="14" t="s">
        <v>12</v>
      </c>
      <c r="C7" s="15">
        <v>84</v>
      </c>
      <c r="D7" s="15">
        <v>90</v>
      </c>
      <c r="F7" s="2"/>
      <c r="G7" s="2"/>
      <c r="H7" s="2"/>
      <c r="I7" s="2"/>
    </row>
    <row r="8" spans="1:9" ht="29.25" thickBot="1" x14ac:dyDescent="0.3">
      <c r="A8" s="16">
        <v>4</v>
      </c>
      <c r="B8" s="14" t="s">
        <v>13</v>
      </c>
      <c r="C8" s="15">
        <v>91</v>
      </c>
      <c r="D8" s="15">
        <v>98</v>
      </c>
      <c r="F8" s="2"/>
      <c r="G8" s="2"/>
      <c r="H8" s="2"/>
      <c r="I8" s="2"/>
    </row>
    <row r="9" spans="1:9" ht="43.5" thickBot="1" x14ac:dyDescent="0.3">
      <c r="A9" s="16">
        <v>5</v>
      </c>
      <c r="B9" s="14" t="s">
        <v>14</v>
      </c>
      <c r="C9" s="15">
        <v>112</v>
      </c>
      <c r="D9" s="15">
        <v>120</v>
      </c>
      <c r="F9" s="2"/>
      <c r="G9" s="2"/>
      <c r="H9" s="2"/>
      <c r="I9" s="2"/>
    </row>
    <row r="10" spans="1:9" ht="43.5" thickBot="1" x14ac:dyDescent="0.3">
      <c r="A10" s="16">
        <v>6</v>
      </c>
      <c r="B10" s="14" t="s">
        <v>15</v>
      </c>
      <c r="C10" s="15">
        <v>119</v>
      </c>
      <c r="D10" s="15">
        <v>128</v>
      </c>
      <c r="F10" s="2"/>
      <c r="G10" s="2"/>
      <c r="H10" s="2"/>
      <c r="I10" s="2"/>
    </row>
    <row r="11" spans="1:9" ht="86.25" thickBot="1" x14ac:dyDescent="0.3">
      <c r="A11" s="16">
        <v>7</v>
      </c>
      <c r="B11" s="14" t="s">
        <v>16</v>
      </c>
      <c r="C11" s="15">
        <v>126</v>
      </c>
      <c r="D11" s="15">
        <v>135</v>
      </c>
      <c r="F11" s="2"/>
      <c r="G11" s="2"/>
      <c r="H11" s="2"/>
      <c r="I11" s="2"/>
    </row>
    <row r="12" spans="1:9" x14ac:dyDescent="0.25">
      <c r="A12" s="16">
        <v>8</v>
      </c>
      <c r="B12" s="14" t="s">
        <v>17</v>
      </c>
      <c r="C12" s="15">
        <v>140</v>
      </c>
      <c r="D12" s="15">
        <v>150</v>
      </c>
      <c r="F12" s="2"/>
      <c r="G12" s="2"/>
      <c r="H12" s="2"/>
      <c r="I12" s="2"/>
    </row>
    <row r="13" spans="1:9" s="2" customFormat="1" x14ac:dyDescent="0.25">
      <c r="A13" s="16"/>
    </row>
    <row r="14" spans="1:9" s="2" customFormat="1" ht="15.75" thickBot="1" x14ac:dyDescent="0.3">
      <c r="A14" s="16"/>
      <c r="F14" s="2" t="s">
        <v>165</v>
      </c>
      <c r="G14" s="16">
        <f>G1</f>
        <v>0</v>
      </c>
      <c r="H14" s="16">
        <f t="shared" ref="H14:I14" si="0">H1</f>
        <v>0</v>
      </c>
      <c r="I14" s="16">
        <f t="shared" si="0"/>
        <v>0</v>
      </c>
    </row>
    <row r="15" spans="1:9" s="2" customFormat="1" ht="15.75" thickBot="1" x14ac:dyDescent="0.3">
      <c r="A15" s="16"/>
      <c r="C15" s="252" t="s">
        <v>81</v>
      </c>
      <c r="D15" s="252"/>
      <c r="E15" s="154"/>
      <c r="F15" s="251" t="s">
        <v>81</v>
      </c>
      <c r="G15" s="251"/>
      <c r="H15" s="251"/>
      <c r="I15" s="251"/>
    </row>
    <row r="16" spans="1:9" s="2" customFormat="1" ht="15.75" thickBot="1" x14ac:dyDescent="0.3">
      <c r="A16" s="16"/>
      <c r="C16" s="15" t="s">
        <v>82</v>
      </c>
      <c r="D16" s="15" t="s">
        <v>83</v>
      </c>
      <c r="F16" s="7"/>
      <c r="G16" s="8" t="s">
        <v>162</v>
      </c>
      <c r="H16" s="8" t="s">
        <v>163</v>
      </c>
      <c r="I16" s="8" t="s">
        <v>7</v>
      </c>
    </row>
    <row r="17" spans="1:9" s="2" customFormat="1" ht="15.75" thickBot="1" x14ac:dyDescent="0.3">
      <c r="A17" s="16"/>
      <c r="B17" s="16"/>
      <c r="C17" s="15">
        <v>15</v>
      </c>
      <c r="D17" s="15">
        <v>30</v>
      </c>
      <c r="F17" s="17" t="s">
        <v>18</v>
      </c>
      <c r="G17" s="10">
        <f>'1o aplicante'!C23</f>
        <v>0</v>
      </c>
      <c r="H17" s="10">
        <f>Cônjuge!C23</f>
        <v>0</v>
      </c>
      <c r="I17" s="10">
        <f>G17</f>
        <v>0</v>
      </c>
    </row>
    <row r="18" spans="1:9" s="2" customFormat="1" x14ac:dyDescent="0.25">
      <c r="A18" s="16"/>
      <c r="C18" s="15"/>
      <c r="D18" s="15"/>
      <c r="F18" s="17" t="s">
        <v>6</v>
      </c>
      <c r="G18" s="18">
        <f>IF(G17=0,0,IF(OR(G17=1,G17=2),15,30))</f>
        <v>0</v>
      </c>
      <c r="H18" s="18">
        <f>IF(H17=0,0,IF(OR(H17=1,H17=2),15,30))</f>
        <v>0</v>
      </c>
      <c r="I18" s="18">
        <f>IF(I17=0,0,IF(OR(I17=1,I17=2),15,30))</f>
        <v>0</v>
      </c>
    </row>
    <row r="19" spans="1:9" s="2" customFormat="1" x14ac:dyDescent="0.25">
      <c r="A19" s="16"/>
    </row>
    <row r="20" spans="1:9" s="2" customFormat="1" x14ac:dyDescent="0.25">
      <c r="A20" s="16"/>
    </row>
    <row r="21" spans="1:9" s="2" customFormat="1" x14ac:dyDescent="0.25">
      <c r="A21" s="16"/>
    </row>
    <row r="22" spans="1:9" s="2" customFormat="1" x14ac:dyDescent="0.25">
      <c r="A22" s="16"/>
    </row>
    <row r="23" spans="1:9" s="2" customFormat="1" x14ac:dyDescent="0.25">
      <c r="A23" s="16"/>
    </row>
    <row r="24" spans="1:9" s="2" customFormat="1" x14ac:dyDescent="0.25">
      <c r="A24" s="16"/>
    </row>
    <row r="25" spans="1:9" s="2" customFormat="1" x14ac:dyDescent="0.25">
      <c r="A25" s="16"/>
    </row>
    <row r="26" spans="1:9" s="2" customFormat="1" x14ac:dyDescent="0.25">
      <c r="A26" s="16"/>
    </row>
    <row r="27" spans="1:9" s="2" customFormat="1" x14ac:dyDescent="0.25">
      <c r="A27" s="16"/>
    </row>
    <row r="28" spans="1:9" s="2" customFormat="1" x14ac:dyDescent="0.25">
      <c r="A28" s="16"/>
    </row>
    <row r="29" spans="1:9" s="2" customFormat="1" x14ac:dyDescent="0.25">
      <c r="A29" s="16"/>
    </row>
    <row r="30" spans="1:9" s="2" customFormat="1" x14ac:dyDescent="0.25">
      <c r="A30" s="16"/>
    </row>
    <row r="31" spans="1:9" s="2" customFormat="1" x14ac:dyDescent="0.25">
      <c r="A31" s="16"/>
    </row>
    <row r="32" spans="1:9" s="2" customFormat="1" x14ac:dyDescent="0.25">
      <c r="A32" s="16"/>
    </row>
    <row r="33" spans="1:1" s="2" customFormat="1" x14ac:dyDescent="0.25">
      <c r="A33" s="16"/>
    </row>
    <row r="34" spans="1:1" s="2" customFormat="1" x14ac:dyDescent="0.25">
      <c r="A34" s="16"/>
    </row>
    <row r="35" spans="1:1" s="2" customFormat="1" x14ac:dyDescent="0.25">
      <c r="A35" s="16"/>
    </row>
    <row r="36" spans="1:1" s="2" customFormat="1" x14ac:dyDescent="0.25">
      <c r="A36" s="16"/>
    </row>
    <row r="37" spans="1:1" s="2" customFormat="1" x14ac:dyDescent="0.25">
      <c r="A37" s="16"/>
    </row>
    <row r="38" spans="1:1" s="2" customFormat="1" x14ac:dyDescent="0.25">
      <c r="A38" s="16"/>
    </row>
    <row r="39" spans="1:1" s="2" customFormat="1" x14ac:dyDescent="0.25">
      <c r="A39" s="16"/>
    </row>
    <row r="40" spans="1:1" s="2" customFormat="1" x14ac:dyDescent="0.25">
      <c r="A40" s="16"/>
    </row>
    <row r="41" spans="1:1" s="2" customFormat="1" x14ac:dyDescent="0.25">
      <c r="A41" s="16"/>
    </row>
    <row r="42" spans="1:1" s="2" customFormat="1" x14ac:dyDescent="0.25">
      <c r="A42" s="16"/>
    </row>
    <row r="43" spans="1:1" s="2" customFormat="1" x14ac:dyDescent="0.25">
      <c r="A43" s="16"/>
    </row>
    <row r="44" spans="1:1" s="2" customFormat="1" x14ac:dyDescent="0.25">
      <c r="A44" s="16"/>
    </row>
  </sheetData>
  <sheetProtection algorithmName="SHA-512" hashValue="KaakRipQUuAzSSaOTBC69vyvKGegtXWhARVVTBDOJs88F4p7MCSr8WR2dVv3N5Al7kNN8VOOsW5TugkiHB5ccQ==" saltValue="bGbg+dNAA2ZnwLTQCZpYmQ==" spinCount="100000" sheet="1" objects="1" scenarios="1"/>
  <mergeCells count="4">
    <mergeCell ref="B3:B4"/>
    <mergeCell ref="F2:I2"/>
    <mergeCell ref="F15:I15"/>
    <mergeCell ref="C15:D15"/>
  </mergeCells>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DF9CE-F0D8-4473-B836-2C5AA609C7EE}">
  <sheetPr codeName="Planilha8"/>
  <dimension ref="A1:AY68"/>
  <sheetViews>
    <sheetView topLeftCell="A4" zoomScale="87" zoomScaleNormal="87" workbookViewId="0">
      <selection activeCell="F23" sqref="F23"/>
    </sheetView>
  </sheetViews>
  <sheetFormatPr defaultRowHeight="15" x14ac:dyDescent="0.25"/>
  <cols>
    <col min="1" max="1" width="6.85546875" style="2" customWidth="1"/>
    <col min="2" max="2" width="29.42578125" customWidth="1"/>
    <col min="3" max="3" width="30.5703125" customWidth="1"/>
    <col min="4" max="4" width="22.5703125" customWidth="1"/>
    <col min="5" max="5" width="8.7109375" style="2"/>
    <col min="6" max="6" width="15.42578125" customWidth="1"/>
    <col min="7" max="7" width="7.42578125" customWidth="1"/>
    <col min="8" max="8" width="7.7109375" customWidth="1"/>
    <col min="9" max="10" width="7.140625" customWidth="1"/>
    <col min="11" max="11" width="6.85546875" style="2" customWidth="1"/>
    <col min="12" max="12" width="9" style="2" customWidth="1"/>
    <col min="13" max="13" width="9.85546875" style="2" customWidth="1"/>
    <col min="14" max="14" width="9.28515625" style="2" customWidth="1"/>
    <col min="15" max="15" width="9.85546875" style="2" customWidth="1"/>
    <col min="16" max="16" width="7.140625" style="2" customWidth="1"/>
    <col min="17" max="17" width="7.28515625" style="2" customWidth="1"/>
    <col min="18" max="18" width="8.42578125" style="2" customWidth="1"/>
    <col min="19" max="21" width="7.140625" style="2" customWidth="1"/>
    <col min="22" max="22" width="4.42578125" style="2" customWidth="1"/>
    <col min="23" max="23" width="1.42578125" style="2" customWidth="1"/>
    <col min="24" max="41" width="8.7109375" style="2"/>
  </cols>
  <sheetData>
    <row r="1" spans="2:51" s="2" customFormat="1" ht="18.75" x14ac:dyDescent="0.3">
      <c r="C1" s="26"/>
    </row>
    <row r="2" spans="2:51" s="2" customFormat="1" ht="18.75" x14ac:dyDescent="0.3">
      <c r="B2" s="258" t="s">
        <v>178</v>
      </c>
      <c r="C2" s="258"/>
      <c r="D2" s="258"/>
      <c r="P2" s="80"/>
      <c r="Q2" s="257"/>
      <c r="R2" s="257"/>
      <c r="S2" s="257"/>
      <c r="T2" s="257"/>
      <c r="U2" s="257"/>
      <c r="V2" s="257"/>
      <c r="W2" s="257"/>
    </row>
    <row r="3" spans="2:51" ht="42.95" customHeight="1" x14ac:dyDescent="0.25">
      <c r="B3" s="259" t="s">
        <v>19</v>
      </c>
      <c r="C3" s="20" t="s">
        <v>0</v>
      </c>
      <c r="D3" s="20" t="s">
        <v>2</v>
      </c>
      <c r="F3" s="243" t="s">
        <v>167</v>
      </c>
      <c r="G3" s="243"/>
      <c r="H3" s="243"/>
      <c r="I3" s="243"/>
      <c r="J3" s="243"/>
      <c r="L3" s="243" t="s">
        <v>168</v>
      </c>
      <c r="M3" s="243"/>
      <c r="N3" s="243"/>
      <c r="O3" s="243"/>
      <c r="P3" s="243"/>
      <c r="Q3" s="81"/>
      <c r="R3" s="244" t="s">
        <v>175</v>
      </c>
      <c r="S3" s="244"/>
      <c r="T3" s="244"/>
      <c r="U3" s="244"/>
      <c r="V3" s="244"/>
      <c r="AP3" s="2"/>
      <c r="AQ3" s="2"/>
      <c r="AR3" s="2"/>
      <c r="AS3" s="2"/>
      <c r="AT3" s="2"/>
      <c r="AU3" s="2"/>
      <c r="AV3" s="2"/>
      <c r="AW3" s="2"/>
      <c r="AX3" s="2"/>
      <c r="AY3" s="2"/>
    </row>
    <row r="4" spans="2:51" ht="30.75" thickBot="1" x14ac:dyDescent="0.3">
      <c r="B4" s="260"/>
      <c r="C4" s="21" t="s">
        <v>20</v>
      </c>
      <c r="D4" s="21" t="s">
        <v>21</v>
      </c>
      <c r="F4" s="7"/>
      <c r="G4" s="8" t="s">
        <v>162</v>
      </c>
      <c r="H4" s="8" t="s">
        <v>163</v>
      </c>
      <c r="I4" s="8" t="s">
        <v>166</v>
      </c>
      <c r="J4" s="155"/>
      <c r="L4" s="7"/>
      <c r="M4" s="8" t="s">
        <v>162</v>
      </c>
      <c r="N4" s="8" t="s">
        <v>163</v>
      </c>
      <c r="O4" s="8" t="s">
        <v>166</v>
      </c>
      <c r="P4" s="155"/>
      <c r="Q4" s="81"/>
      <c r="R4" s="7"/>
      <c r="S4" s="8" t="s">
        <v>162</v>
      </c>
      <c r="T4" s="8" t="s">
        <v>163</v>
      </c>
      <c r="U4" s="8" t="s">
        <v>166</v>
      </c>
      <c r="V4" s="155"/>
      <c r="X4" s="256"/>
      <c r="Y4" s="256"/>
      <c r="Z4" s="256"/>
      <c r="AA4" s="256"/>
      <c r="AB4" s="82"/>
      <c r="AC4" s="254"/>
      <c r="AD4" s="254"/>
      <c r="AE4" s="254"/>
      <c r="AF4" s="254"/>
      <c r="AG4" s="254"/>
      <c r="AH4" s="254"/>
      <c r="AI4" s="254"/>
      <c r="AJ4" s="254"/>
      <c r="AK4" s="254"/>
      <c r="AL4" s="254"/>
      <c r="AM4" s="254"/>
      <c r="AN4" s="254"/>
      <c r="AO4" s="254"/>
      <c r="AP4" s="254"/>
      <c r="AQ4" s="254"/>
      <c r="AR4" s="2"/>
      <c r="AS4" s="2"/>
      <c r="AT4" s="2"/>
      <c r="AU4" s="2"/>
      <c r="AV4" s="2"/>
      <c r="AW4" s="2"/>
      <c r="AX4" s="2"/>
      <c r="AY4" s="2"/>
    </row>
    <row r="5" spans="2:51" ht="15.75" thickBot="1" x14ac:dyDescent="0.3">
      <c r="B5" s="22">
        <v>0</v>
      </c>
      <c r="C5" s="22">
        <v>0</v>
      </c>
      <c r="D5" s="22">
        <v>0</v>
      </c>
      <c r="F5" s="17" t="s">
        <v>29</v>
      </c>
      <c r="G5" s="156">
        <f>'1o aplicante'!C8</f>
        <v>0</v>
      </c>
      <c r="H5" s="156">
        <f>Cônjuge!C8</f>
        <v>0</v>
      </c>
      <c r="I5" s="156">
        <f>G5</f>
        <v>0</v>
      </c>
      <c r="J5" s="9"/>
      <c r="L5" s="17" t="s">
        <v>29</v>
      </c>
      <c r="M5" s="156">
        <f>HLOOKUP(G5,$Y$9:$AN$10,2)</f>
        <v>0</v>
      </c>
      <c r="N5" s="156">
        <f>HLOOKUP(H5,$Y$9:$AN$10,2)</f>
        <v>0</v>
      </c>
      <c r="O5" s="156">
        <f>HLOOKUP(I5,$Y$9:$AN$10,2)</f>
        <v>0</v>
      </c>
      <c r="P5" s="9"/>
      <c r="Q5" s="81"/>
      <c r="R5" s="17" t="s">
        <v>29</v>
      </c>
      <c r="S5" s="156">
        <f>VLOOKUP(M5,$B$5:$D$17,2)</f>
        <v>0</v>
      </c>
      <c r="T5" s="156">
        <f>VLOOKUP(N5,$B$5:$D$17,2)</f>
        <v>0</v>
      </c>
      <c r="U5" s="156">
        <f>VLOOKUP(O5,$B$5:$D$17,3)</f>
        <v>0</v>
      </c>
      <c r="V5" s="9"/>
      <c r="X5" s="77"/>
      <c r="Y5" s="77"/>
      <c r="Z5" s="77"/>
      <c r="AP5" s="2"/>
      <c r="AQ5" s="2"/>
      <c r="AR5" s="2"/>
      <c r="AS5" s="2"/>
      <c r="AT5" s="2"/>
      <c r="AU5" s="2"/>
      <c r="AV5" s="2"/>
      <c r="AW5" s="2"/>
      <c r="AX5" s="2"/>
      <c r="AY5" s="2"/>
    </row>
    <row r="6" spans="2:51" ht="19.5" thickBot="1" x14ac:dyDescent="0.35">
      <c r="B6" s="22">
        <v>1</v>
      </c>
      <c r="C6" s="22">
        <v>0</v>
      </c>
      <c r="D6" s="22">
        <v>0</v>
      </c>
      <c r="F6" s="17" t="s">
        <v>30</v>
      </c>
      <c r="G6" s="156">
        <f>'1o aplicante'!C9</f>
        <v>0</v>
      </c>
      <c r="H6" s="156">
        <f>Cônjuge!C9</f>
        <v>0</v>
      </c>
      <c r="I6" s="156">
        <f t="shared" ref="I6:I8" si="0">G6</f>
        <v>0</v>
      </c>
      <c r="J6" s="9"/>
      <c r="L6" s="17" t="s">
        <v>30</v>
      </c>
      <c r="M6" s="156">
        <f>HLOOKUP(G6,Y13:AK14,2)</f>
        <v>0</v>
      </c>
      <c r="N6" s="156" t="e">
        <f>HLOOKUP(H6,Z13:AL14,2)</f>
        <v>#N/A</v>
      </c>
      <c r="O6" s="156" t="e">
        <f>HLOOKUP(I6,AA13:AM14,2)</f>
        <v>#N/A</v>
      </c>
      <c r="P6" s="9"/>
      <c r="Q6" s="81"/>
      <c r="R6" s="17" t="s">
        <v>30</v>
      </c>
      <c r="S6" s="156">
        <f t="shared" ref="S6:T8" si="1">VLOOKUP(M6,$B$5:$D$17,2)</f>
        <v>0</v>
      </c>
      <c r="T6" s="156" t="e">
        <f t="shared" si="1"/>
        <v>#N/A</v>
      </c>
      <c r="U6" s="156" t="e">
        <f t="shared" ref="U6:U8" si="2">VLOOKUP(O6,$B$5:$D$17,3)</f>
        <v>#N/A</v>
      </c>
      <c r="V6" s="9"/>
      <c r="X6" s="238" t="s">
        <v>105</v>
      </c>
      <c r="Y6" s="238"/>
      <c r="Z6" s="238"/>
      <c r="AA6" s="238"/>
      <c r="AB6" s="238"/>
      <c r="AC6" s="238"/>
      <c r="AD6" s="238"/>
      <c r="AE6" s="238"/>
      <c r="AF6" s="238"/>
      <c r="AG6" s="238"/>
      <c r="AH6" s="238"/>
      <c r="AI6" s="238"/>
      <c r="AJ6" s="238"/>
      <c r="AK6" s="238"/>
      <c r="AL6" s="238"/>
      <c r="AM6" s="238"/>
      <c r="AN6" s="238"/>
      <c r="AP6" s="2"/>
      <c r="AQ6" s="2"/>
      <c r="AR6" s="2"/>
      <c r="AS6" s="2"/>
      <c r="AT6" s="2"/>
      <c r="AU6" s="2"/>
      <c r="AV6" s="2"/>
      <c r="AW6" s="2"/>
      <c r="AX6" s="2"/>
      <c r="AY6" s="2"/>
    </row>
    <row r="7" spans="2:51" ht="15.75" thickBot="1" x14ac:dyDescent="0.3">
      <c r="B7" s="22">
        <v>2</v>
      </c>
      <c r="C7" s="22">
        <v>0</v>
      </c>
      <c r="D7" s="22">
        <v>0</v>
      </c>
      <c r="F7" s="17" t="s">
        <v>31</v>
      </c>
      <c r="G7" s="156">
        <f>'1o aplicante'!C10</f>
        <v>0</v>
      </c>
      <c r="H7" s="156">
        <f>Cônjuge!C10</f>
        <v>0</v>
      </c>
      <c r="I7" s="156">
        <f t="shared" si="0"/>
        <v>0</v>
      </c>
      <c r="J7" s="9"/>
      <c r="L7" s="17" t="s">
        <v>31</v>
      </c>
      <c r="M7" s="156">
        <f>HLOOKUP(G7,Y17:AK18,2)</f>
        <v>0</v>
      </c>
      <c r="N7" s="156" t="e">
        <f>HLOOKUP(H7,Z17:AL18,2)</f>
        <v>#N/A</v>
      </c>
      <c r="O7" s="156" t="e">
        <f>HLOOKUP(I7,AA17:AM18,2)</f>
        <v>#N/A</v>
      </c>
      <c r="P7" s="9"/>
      <c r="Q7" s="81"/>
      <c r="R7" s="17" t="s">
        <v>31</v>
      </c>
      <c r="S7" s="156">
        <f t="shared" si="1"/>
        <v>0</v>
      </c>
      <c r="T7" s="156" t="e">
        <f t="shared" si="1"/>
        <v>#N/A</v>
      </c>
      <c r="U7" s="156" t="e">
        <f t="shared" si="2"/>
        <v>#N/A</v>
      </c>
      <c r="V7" s="9"/>
      <c r="X7" s="255"/>
      <c r="Y7" s="255"/>
      <c r="Z7" s="255"/>
      <c r="AP7" s="2"/>
      <c r="AQ7" s="2"/>
      <c r="AR7" s="2"/>
      <c r="AS7" s="2"/>
      <c r="AT7" s="2"/>
      <c r="AU7" s="2"/>
      <c r="AV7" s="2"/>
      <c r="AW7" s="2"/>
      <c r="AX7" s="2"/>
      <c r="AY7" s="2"/>
    </row>
    <row r="8" spans="2:51" ht="15.75" thickBot="1" x14ac:dyDescent="0.3">
      <c r="B8" s="22">
        <v>3</v>
      </c>
      <c r="C8" s="22">
        <v>0</v>
      </c>
      <c r="D8" s="22">
        <v>0</v>
      </c>
      <c r="F8" s="17" t="s">
        <v>32</v>
      </c>
      <c r="G8" s="156">
        <f>'1o aplicante'!C11</f>
        <v>0</v>
      </c>
      <c r="H8" s="156">
        <f>Cônjuge!C11</f>
        <v>0</v>
      </c>
      <c r="I8" s="156">
        <f t="shared" si="0"/>
        <v>0</v>
      </c>
      <c r="J8" s="9"/>
      <c r="L8" s="17" t="s">
        <v>32</v>
      </c>
      <c r="M8" s="156">
        <f>HLOOKUP(G8,Y21:AN22,2)</f>
        <v>0</v>
      </c>
      <c r="N8" s="156" t="e">
        <f>HLOOKUP(H8,Z21:AO22,2)</f>
        <v>#N/A</v>
      </c>
      <c r="O8" s="156" t="e">
        <f>HLOOKUP(I8,AA21:AP22,2)</f>
        <v>#N/A</v>
      </c>
      <c r="P8" s="9"/>
      <c r="Q8" s="81"/>
      <c r="R8" s="17" t="s">
        <v>32</v>
      </c>
      <c r="S8" s="156">
        <f t="shared" si="1"/>
        <v>0</v>
      </c>
      <c r="T8" s="156" t="e">
        <f t="shared" si="1"/>
        <v>#N/A</v>
      </c>
      <c r="U8" s="156" t="e">
        <f t="shared" si="2"/>
        <v>#N/A</v>
      </c>
      <c r="V8" s="9"/>
      <c r="X8" s="253" t="s">
        <v>104</v>
      </c>
      <c r="Y8" s="253"/>
      <c r="Z8" s="253"/>
      <c r="AA8" s="253"/>
      <c r="AB8" s="253"/>
      <c r="AC8" s="253"/>
      <c r="AD8" s="253"/>
      <c r="AE8" s="253"/>
      <c r="AF8" s="253"/>
      <c r="AG8" s="253"/>
      <c r="AH8" s="253"/>
      <c r="AI8" s="253"/>
      <c r="AJ8" s="253"/>
      <c r="AK8" s="253"/>
      <c r="AL8" s="253"/>
      <c r="AM8" s="253"/>
      <c r="AN8" s="253"/>
      <c r="AP8" s="2"/>
      <c r="AQ8" s="2"/>
      <c r="AR8" s="2"/>
      <c r="AS8" s="2"/>
      <c r="AT8" s="2"/>
      <c r="AU8" s="2"/>
      <c r="AV8" s="2"/>
      <c r="AW8" s="2"/>
      <c r="AX8" s="2"/>
      <c r="AY8" s="2"/>
    </row>
    <row r="9" spans="2:51" ht="15.75" thickBot="1" x14ac:dyDescent="0.3">
      <c r="B9" s="22">
        <v>4</v>
      </c>
      <c r="C9" s="22">
        <v>6</v>
      </c>
      <c r="D9" s="22">
        <v>6</v>
      </c>
      <c r="F9" s="17"/>
      <c r="G9" s="9"/>
      <c r="H9" s="18"/>
      <c r="I9" s="18"/>
      <c r="J9" s="18"/>
      <c r="L9" s="17"/>
      <c r="M9" s="9"/>
      <c r="N9" s="18"/>
      <c r="O9" s="18"/>
      <c r="P9" s="18"/>
      <c r="Q9" s="81"/>
      <c r="R9" s="17" t="s">
        <v>6</v>
      </c>
      <c r="S9" s="18">
        <f>SUM(S5:S8)</f>
        <v>0</v>
      </c>
      <c r="T9" s="18" t="e">
        <f t="shared" ref="T9:U9" si="3">SUM(T5:T8)</f>
        <v>#N/A</v>
      </c>
      <c r="U9" s="18" t="e">
        <f t="shared" si="3"/>
        <v>#N/A</v>
      </c>
      <c r="V9" s="18"/>
      <c r="W9" s="81"/>
      <c r="X9" s="78" t="s">
        <v>101</v>
      </c>
      <c r="Y9" s="79">
        <v>0</v>
      </c>
      <c r="Z9" s="79">
        <v>1</v>
      </c>
      <c r="AA9" s="79">
        <v>1.5</v>
      </c>
      <c r="AB9" s="79">
        <v>2</v>
      </c>
      <c r="AC9" s="79">
        <v>2.5</v>
      </c>
      <c r="AD9" s="79">
        <v>3</v>
      </c>
      <c r="AE9" s="79">
        <v>3.5</v>
      </c>
      <c r="AF9" s="79">
        <v>4</v>
      </c>
      <c r="AG9" s="79">
        <v>5</v>
      </c>
      <c r="AH9" s="79">
        <v>6</v>
      </c>
      <c r="AI9" s="79">
        <v>6.5</v>
      </c>
      <c r="AJ9" s="79">
        <v>7</v>
      </c>
      <c r="AK9" s="79">
        <v>8</v>
      </c>
      <c r="AL9" s="79">
        <v>8.5</v>
      </c>
      <c r="AM9" s="79">
        <v>9</v>
      </c>
      <c r="AN9" s="79"/>
      <c r="AP9" s="2"/>
      <c r="AQ9" s="2"/>
      <c r="AR9" s="2"/>
      <c r="AS9" s="2"/>
      <c r="AT9" s="2"/>
      <c r="AU9" s="2"/>
      <c r="AV9" s="2"/>
      <c r="AW9" s="2"/>
      <c r="AX9" s="2"/>
    </row>
    <row r="10" spans="2:51" ht="15.75" thickBot="1" x14ac:dyDescent="0.3">
      <c r="B10" s="22">
        <v>5</v>
      </c>
      <c r="C10" s="22">
        <v>6</v>
      </c>
      <c r="D10" s="22">
        <v>6</v>
      </c>
      <c r="F10" s="2"/>
      <c r="H10" s="16"/>
      <c r="J10" s="16"/>
      <c r="P10" s="76"/>
      <c r="Q10" s="81"/>
      <c r="R10" s="81"/>
      <c r="S10" s="81"/>
      <c r="T10" s="81"/>
      <c r="U10" s="81"/>
      <c r="V10" s="81"/>
      <c r="W10" s="81"/>
      <c r="X10" s="78" t="s">
        <v>59</v>
      </c>
      <c r="Y10" s="57">
        <v>0</v>
      </c>
      <c r="Z10" s="57">
        <v>1</v>
      </c>
      <c r="AA10" s="57">
        <v>2</v>
      </c>
      <c r="AB10" s="57">
        <v>2</v>
      </c>
      <c r="AC10" s="57">
        <v>3</v>
      </c>
      <c r="AD10" s="57">
        <v>3</v>
      </c>
      <c r="AE10" s="57">
        <v>4</v>
      </c>
      <c r="AF10" s="57">
        <v>5</v>
      </c>
      <c r="AG10" s="57">
        <v>6</v>
      </c>
      <c r="AH10" s="57">
        <v>7</v>
      </c>
      <c r="AI10" s="57">
        <v>8</v>
      </c>
      <c r="AJ10" s="57">
        <v>9</v>
      </c>
      <c r="AK10" s="57">
        <v>10</v>
      </c>
      <c r="AL10" s="57">
        <v>11</v>
      </c>
      <c r="AM10" s="57">
        <v>12</v>
      </c>
      <c r="AN10" s="57"/>
      <c r="AP10" s="2"/>
      <c r="AQ10" s="2"/>
      <c r="AR10" s="2"/>
      <c r="AS10" s="2"/>
      <c r="AT10" s="2"/>
      <c r="AU10" s="2"/>
      <c r="AV10" s="2"/>
      <c r="AW10" s="2"/>
      <c r="AX10" s="2"/>
    </row>
    <row r="11" spans="2:51" ht="19.5" thickBot="1" x14ac:dyDescent="0.3">
      <c r="B11" s="22">
        <v>6</v>
      </c>
      <c r="C11" s="22">
        <v>8</v>
      </c>
      <c r="D11" s="22">
        <v>9</v>
      </c>
      <c r="F11" s="243" t="s">
        <v>179</v>
      </c>
      <c r="G11" s="243"/>
      <c r="H11" s="243"/>
      <c r="I11" s="243"/>
      <c r="J11" s="243"/>
      <c r="L11" s="244" t="s">
        <v>176</v>
      </c>
      <c r="M11" s="244"/>
      <c r="N11" s="244"/>
      <c r="O11" s="244"/>
      <c r="P11" s="244"/>
      <c r="AP11" s="2"/>
      <c r="AQ11" s="2"/>
      <c r="AR11" s="2"/>
      <c r="AS11" s="2"/>
      <c r="AT11" s="2"/>
      <c r="AU11" s="2"/>
      <c r="AV11" s="2"/>
      <c r="AW11" s="2"/>
      <c r="AX11" s="2"/>
    </row>
    <row r="12" spans="2:51" ht="15.75" thickBot="1" x14ac:dyDescent="0.3">
      <c r="B12" s="22">
        <v>7</v>
      </c>
      <c r="C12" s="22">
        <v>16</v>
      </c>
      <c r="D12" s="22">
        <v>17</v>
      </c>
      <c r="F12" s="7"/>
      <c r="G12" s="8" t="s">
        <v>162</v>
      </c>
      <c r="H12" s="8" t="s">
        <v>163</v>
      </c>
      <c r="I12" s="8" t="s">
        <v>166</v>
      </c>
      <c r="J12" s="8"/>
      <c r="L12" s="7"/>
      <c r="M12" s="8" t="s">
        <v>162</v>
      </c>
      <c r="N12" s="8" t="s">
        <v>163</v>
      </c>
      <c r="O12" s="8" t="s">
        <v>166</v>
      </c>
      <c r="P12" s="8"/>
      <c r="X12" s="253" t="s">
        <v>106</v>
      </c>
      <c r="Y12" s="253"/>
      <c r="Z12" s="253"/>
      <c r="AA12" s="253"/>
      <c r="AB12" s="253"/>
      <c r="AC12" s="253"/>
      <c r="AD12" s="253"/>
      <c r="AE12" s="253"/>
      <c r="AF12" s="253"/>
      <c r="AG12" s="253"/>
      <c r="AH12" s="253"/>
      <c r="AI12" s="253"/>
      <c r="AJ12" s="253"/>
      <c r="AK12" s="253"/>
      <c r="AL12" s="253"/>
      <c r="AM12" s="253"/>
      <c r="AN12" s="253"/>
      <c r="AP12" s="2"/>
      <c r="AQ12" s="2"/>
      <c r="AR12" s="2"/>
      <c r="AS12" s="2"/>
      <c r="AT12" s="2"/>
      <c r="AU12" s="2"/>
      <c r="AV12" s="2"/>
      <c r="AW12" s="2"/>
      <c r="AX12" s="2"/>
    </row>
    <row r="13" spans="2:51" ht="15.75" thickBot="1" x14ac:dyDescent="0.3">
      <c r="B13" s="22">
        <v>8</v>
      </c>
      <c r="C13" s="22">
        <v>22</v>
      </c>
      <c r="D13" s="22">
        <v>23</v>
      </c>
      <c r="F13" s="17" t="s">
        <v>29</v>
      </c>
      <c r="G13" s="156">
        <f>'1o aplicante'!C13</f>
        <v>0</v>
      </c>
      <c r="H13" s="156">
        <f>Cônjuge!C13</f>
        <v>0</v>
      </c>
      <c r="I13" s="156">
        <f>G13</f>
        <v>0</v>
      </c>
      <c r="J13" s="9"/>
      <c r="L13" s="17" t="s">
        <v>29</v>
      </c>
      <c r="M13" s="10">
        <f>VLOOKUP(G13,$B$22:$D$35,2)</f>
        <v>0</v>
      </c>
      <c r="N13" s="10">
        <f t="shared" ref="N13:O16" si="4">VLOOKUP(H13,$B$22:$D$35,2)</f>
        <v>0</v>
      </c>
      <c r="O13" s="10">
        <f t="shared" si="4"/>
        <v>0</v>
      </c>
      <c r="P13" s="9"/>
      <c r="X13" s="78" t="s">
        <v>101</v>
      </c>
      <c r="Y13" s="79">
        <v>0</v>
      </c>
      <c r="Z13" s="79">
        <v>1</v>
      </c>
      <c r="AA13" s="79">
        <v>2</v>
      </c>
      <c r="AB13" s="79">
        <v>3</v>
      </c>
      <c r="AC13" s="79">
        <v>4</v>
      </c>
      <c r="AD13" s="79">
        <v>5</v>
      </c>
      <c r="AE13" s="79">
        <v>5.5</v>
      </c>
      <c r="AF13" s="79">
        <v>6</v>
      </c>
      <c r="AG13" s="79">
        <v>6.5</v>
      </c>
      <c r="AH13" s="79">
        <v>7</v>
      </c>
      <c r="AI13" s="79">
        <v>7.5</v>
      </c>
      <c r="AJ13" s="79">
        <v>8</v>
      </c>
      <c r="AK13" s="79">
        <v>9</v>
      </c>
      <c r="AL13" s="79"/>
      <c r="AM13" s="79"/>
      <c r="AN13" s="79"/>
      <c r="AP13" s="2"/>
      <c r="AQ13" s="2"/>
      <c r="AR13" s="2"/>
      <c r="AS13" s="2"/>
      <c r="AT13" s="2"/>
      <c r="AU13" s="2"/>
      <c r="AV13" s="2"/>
      <c r="AW13" s="2"/>
      <c r="AX13" s="2"/>
    </row>
    <row r="14" spans="2:51" ht="15.75" thickBot="1" x14ac:dyDescent="0.3">
      <c r="B14" s="22">
        <v>9</v>
      </c>
      <c r="C14" s="22">
        <v>29</v>
      </c>
      <c r="D14" s="22">
        <v>31</v>
      </c>
      <c r="F14" s="17" t="s">
        <v>30</v>
      </c>
      <c r="G14" s="156">
        <f>'1o aplicante'!C14</f>
        <v>0</v>
      </c>
      <c r="H14" s="156">
        <f>Cônjuge!C14</f>
        <v>0</v>
      </c>
      <c r="I14" s="156">
        <f t="shared" ref="I14:I16" si="5">G14</f>
        <v>0</v>
      </c>
      <c r="J14" s="9"/>
      <c r="L14" s="17" t="s">
        <v>30</v>
      </c>
      <c r="M14" s="10">
        <f t="shared" ref="M14:M15" si="6">VLOOKUP(G14,$B$22:$D$35,2)</f>
        <v>0</v>
      </c>
      <c r="N14" s="10">
        <f t="shared" si="4"/>
        <v>0</v>
      </c>
      <c r="O14" s="10">
        <f t="shared" si="4"/>
        <v>0</v>
      </c>
      <c r="P14" s="9"/>
      <c r="X14" s="78" t="s">
        <v>59</v>
      </c>
      <c r="Y14" s="57">
        <v>0</v>
      </c>
      <c r="Z14" s="57">
        <v>1</v>
      </c>
      <c r="AA14" s="57">
        <v>2</v>
      </c>
      <c r="AB14" s="57">
        <v>3</v>
      </c>
      <c r="AC14" s="57">
        <v>4</v>
      </c>
      <c r="AD14" s="57">
        <v>5</v>
      </c>
      <c r="AE14" s="57">
        <v>6</v>
      </c>
      <c r="AF14" s="57">
        <v>7</v>
      </c>
      <c r="AG14" s="57">
        <v>8</v>
      </c>
      <c r="AH14" s="57">
        <v>9</v>
      </c>
      <c r="AI14" s="57">
        <v>10</v>
      </c>
      <c r="AJ14" s="57">
        <v>11</v>
      </c>
      <c r="AK14" s="57">
        <v>12</v>
      </c>
      <c r="AL14" s="57"/>
      <c r="AM14" s="57"/>
      <c r="AN14" s="57"/>
      <c r="AP14" s="2"/>
      <c r="AQ14" s="2"/>
      <c r="AR14" s="2"/>
      <c r="AS14" s="2"/>
      <c r="AT14" s="2"/>
      <c r="AU14" s="2"/>
      <c r="AV14" s="2"/>
      <c r="AW14" s="2"/>
      <c r="AX14" s="2"/>
    </row>
    <row r="15" spans="2:51" ht="15.75" thickBot="1" x14ac:dyDescent="0.3">
      <c r="B15" s="22">
        <v>10</v>
      </c>
      <c r="C15" s="22">
        <v>32</v>
      </c>
      <c r="D15" s="22">
        <v>34</v>
      </c>
      <c r="F15" s="17" t="s">
        <v>31</v>
      </c>
      <c r="G15" s="156">
        <f>'1o aplicante'!C15</f>
        <v>0</v>
      </c>
      <c r="H15" s="156">
        <f>Cônjuge!C15</f>
        <v>0</v>
      </c>
      <c r="I15" s="156">
        <f t="shared" si="5"/>
        <v>0</v>
      </c>
      <c r="J15" s="9"/>
      <c r="L15" s="17" t="s">
        <v>31</v>
      </c>
      <c r="M15" s="10">
        <f t="shared" si="6"/>
        <v>0</v>
      </c>
      <c r="N15" s="10">
        <f t="shared" si="4"/>
        <v>0</v>
      </c>
      <c r="O15" s="10">
        <f t="shared" si="4"/>
        <v>0</v>
      </c>
      <c r="P15" s="9"/>
      <c r="Q15" s="74"/>
      <c r="AP15" s="2"/>
      <c r="AQ15" s="2"/>
      <c r="AR15" s="2"/>
      <c r="AS15" s="2"/>
      <c r="AT15" s="2"/>
      <c r="AU15" s="2"/>
      <c r="AV15" s="2"/>
      <c r="AW15" s="2"/>
      <c r="AX15" s="2"/>
    </row>
    <row r="16" spans="2:51" ht="15.75" thickBot="1" x14ac:dyDescent="0.3">
      <c r="B16" s="22">
        <v>11</v>
      </c>
      <c r="C16" s="22">
        <v>32</v>
      </c>
      <c r="D16" s="22">
        <v>34</v>
      </c>
      <c r="F16" s="17" t="s">
        <v>32</v>
      </c>
      <c r="G16" s="156">
        <f>'1o aplicante'!C16</f>
        <v>0</v>
      </c>
      <c r="H16" s="156">
        <f>Cônjuge!C16</f>
        <v>0</v>
      </c>
      <c r="I16" s="156">
        <f t="shared" si="5"/>
        <v>0</v>
      </c>
      <c r="J16" s="9"/>
      <c r="L16" s="17" t="s">
        <v>32</v>
      </c>
      <c r="M16" s="10">
        <f>VLOOKUP(G16,$B$22:$D$35,2)</f>
        <v>0</v>
      </c>
      <c r="N16" s="10">
        <f t="shared" si="4"/>
        <v>0</v>
      </c>
      <c r="O16" s="10">
        <f t="shared" si="4"/>
        <v>0</v>
      </c>
      <c r="P16" s="9"/>
      <c r="Q16" s="74"/>
      <c r="X16" s="253" t="s">
        <v>103</v>
      </c>
      <c r="Y16" s="253"/>
      <c r="Z16" s="253"/>
      <c r="AA16" s="253"/>
      <c r="AB16" s="253"/>
      <c r="AC16" s="253"/>
      <c r="AD16" s="253"/>
      <c r="AE16" s="253"/>
      <c r="AF16" s="253"/>
      <c r="AG16" s="253"/>
      <c r="AH16" s="253"/>
      <c r="AI16" s="253"/>
      <c r="AJ16" s="253"/>
      <c r="AK16" s="253"/>
      <c r="AL16" s="253"/>
      <c r="AM16" s="253"/>
      <c r="AN16" s="253"/>
      <c r="AP16" s="2"/>
      <c r="AQ16" s="2"/>
      <c r="AR16" s="2"/>
      <c r="AS16" s="2"/>
      <c r="AT16" s="2"/>
      <c r="AU16" s="2"/>
      <c r="AV16" s="2"/>
      <c r="AW16" s="2"/>
      <c r="AX16" s="2"/>
    </row>
    <row r="17" spans="2:50" x14ac:dyDescent="0.25">
      <c r="B17" s="22">
        <v>12</v>
      </c>
      <c r="C17" s="22">
        <v>32</v>
      </c>
      <c r="D17" s="22">
        <v>34</v>
      </c>
      <c r="F17" s="17"/>
      <c r="G17" s="9"/>
      <c r="H17" s="9"/>
      <c r="I17" s="9"/>
      <c r="J17" s="9"/>
      <c r="L17" s="17" t="s">
        <v>6</v>
      </c>
      <c r="M17" s="9">
        <f>SUM(M13:M16)</f>
        <v>0</v>
      </c>
      <c r="N17" s="9">
        <f>SUM(N13:N16)</f>
        <v>0</v>
      </c>
      <c r="O17" s="9">
        <f>SUM(O13:O16)</f>
        <v>0</v>
      </c>
      <c r="P17" s="9"/>
      <c r="Q17" s="75"/>
      <c r="X17" s="78" t="s">
        <v>101</v>
      </c>
      <c r="Y17" s="79">
        <v>0</v>
      </c>
      <c r="Z17" s="79">
        <v>1</v>
      </c>
      <c r="AA17" s="79">
        <v>2</v>
      </c>
      <c r="AB17" s="79">
        <v>3</v>
      </c>
      <c r="AC17" s="79">
        <v>4</v>
      </c>
      <c r="AD17" s="79">
        <v>5</v>
      </c>
      <c r="AE17" s="79">
        <v>5.5</v>
      </c>
      <c r="AF17" s="79">
        <v>6</v>
      </c>
      <c r="AG17" s="79">
        <v>6.5</v>
      </c>
      <c r="AH17" s="79">
        <v>7</v>
      </c>
      <c r="AI17" s="79">
        <v>7.5</v>
      </c>
      <c r="AJ17" s="79">
        <v>8</v>
      </c>
      <c r="AK17" s="79">
        <v>9</v>
      </c>
      <c r="AL17" s="79"/>
      <c r="AM17" s="79"/>
      <c r="AN17" s="79"/>
      <c r="AP17" s="2"/>
      <c r="AQ17" s="2"/>
      <c r="AR17" s="2"/>
      <c r="AS17" s="2"/>
      <c r="AT17" s="2"/>
      <c r="AU17" s="2"/>
      <c r="AV17" s="2"/>
      <c r="AW17" s="2"/>
      <c r="AX17" s="2"/>
    </row>
    <row r="18" spans="2:50" s="2" customFormat="1" x14ac:dyDescent="0.25">
      <c r="G18" s="106"/>
      <c r="H18" s="16"/>
      <c r="I18" s="106"/>
      <c r="J18" s="16"/>
      <c r="M18" s="71" t="s">
        <v>181</v>
      </c>
      <c r="N18" s="16" t="s">
        <v>181</v>
      </c>
      <c r="O18" s="71" t="s">
        <v>180</v>
      </c>
      <c r="P18" s="16"/>
      <c r="Q18" s="75"/>
      <c r="X18" s="78" t="s">
        <v>59</v>
      </c>
      <c r="Y18" s="57">
        <v>0</v>
      </c>
      <c r="Z18" s="57">
        <v>1</v>
      </c>
      <c r="AA18" s="57">
        <v>2</v>
      </c>
      <c r="AB18" s="57">
        <v>3</v>
      </c>
      <c r="AC18" s="57">
        <v>4</v>
      </c>
      <c r="AD18" s="57">
        <v>5</v>
      </c>
      <c r="AE18" s="57">
        <v>6</v>
      </c>
      <c r="AF18" s="57">
        <v>7</v>
      </c>
      <c r="AG18" s="57">
        <v>8</v>
      </c>
      <c r="AH18" s="57">
        <v>9</v>
      </c>
      <c r="AI18" s="57">
        <v>10</v>
      </c>
      <c r="AJ18" s="57">
        <v>11</v>
      </c>
      <c r="AK18" s="57">
        <v>12</v>
      </c>
      <c r="AL18" s="57"/>
      <c r="AM18" s="57"/>
      <c r="AN18" s="57"/>
    </row>
    <row r="19" spans="2:50" s="2" customFormat="1" ht="18.75" x14ac:dyDescent="0.3">
      <c r="B19" s="258" t="s">
        <v>177</v>
      </c>
      <c r="C19" s="258"/>
      <c r="D19" s="258"/>
      <c r="F19" s="31"/>
      <c r="G19" s="5"/>
      <c r="H19" s="52"/>
      <c r="I19" s="6"/>
      <c r="J19" s="52"/>
      <c r="L19" s="17" t="s">
        <v>33</v>
      </c>
      <c r="M19" s="18">
        <f>IF(M17&gt;22,22,M17)</f>
        <v>0</v>
      </c>
      <c r="N19" s="18">
        <f>IF(N17&gt;22,22,N17)</f>
        <v>0</v>
      </c>
      <c r="O19" s="18">
        <f>O17</f>
        <v>0</v>
      </c>
      <c r="P19" s="18"/>
      <c r="Q19" s="75"/>
      <c r="AC19" s="16"/>
      <c r="AD19" s="16"/>
      <c r="AE19" s="16"/>
      <c r="AF19" s="16"/>
      <c r="AG19" s="16"/>
      <c r="AH19" s="16"/>
      <c r="AI19" s="16"/>
      <c r="AJ19" s="16"/>
    </row>
    <row r="20" spans="2:50" s="2" customFormat="1" ht="30" x14ac:dyDescent="0.25">
      <c r="B20" s="265" t="s">
        <v>19</v>
      </c>
      <c r="C20" s="23" t="s">
        <v>22</v>
      </c>
      <c r="D20" s="23" t="s">
        <v>24</v>
      </c>
      <c r="O20" s="75"/>
      <c r="P20" s="75"/>
      <c r="Q20" s="75"/>
      <c r="X20" s="253" t="s">
        <v>102</v>
      </c>
      <c r="Y20" s="253"/>
      <c r="Z20" s="253"/>
      <c r="AA20" s="253"/>
      <c r="AB20" s="253"/>
      <c r="AC20" s="253"/>
      <c r="AD20" s="253"/>
      <c r="AE20" s="253"/>
      <c r="AF20" s="253"/>
      <c r="AG20" s="253"/>
      <c r="AH20" s="253"/>
      <c r="AI20" s="253"/>
      <c r="AJ20" s="253"/>
      <c r="AK20" s="253"/>
      <c r="AL20" s="253"/>
      <c r="AM20" s="253"/>
      <c r="AN20" s="253"/>
    </row>
    <row r="21" spans="2:50" s="2" customFormat="1" ht="19.5" thickBot="1" x14ac:dyDescent="0.35">
      <c r="B21" s="266"/>
      <c r="C21" s="24" t="s">
        <v>23</v>
      </c>
      <c r="D21" s="24" t="s">
        <v>25</v>
      </c>
      <c r="F21" s="267" t="s">
        <v>77</v>
      </c>
      <c r="G21" s="267"/>
      <c r="H21" s="267"/>
      <c r="I21" s="267"/>
      <c r="J21" s="267"/>
      <c r="O21" s="75"/>
      <c r="P21" s="75"/>
      <c r="Q21" s="75"/>
      <c r="X21" s="78" t="s">
        <v>101</v>
      </c>
      <c r="Y21" s="79">
        <v>0</v>
      </c>
      <c r="Z21" s="79">
        <v>1</v>
      </c>
      <c r="AA21" s="79">
        <v>2</v>
      </c>
      <c r="AB21" s="79">
        <v>3</v>
      </c>
      <c r="AC21" s="79">
        <v>3.5</v>
      </c>
      <c r="AD21" s="79">
        <v>4</v>
      </c>
      <c r="AE21" s="79">
        <v>4.5</v>
      </c>
      <c r="AF21" s="79">
        <v>5</v>
      </c>
      <c r="AG21" s="79">
        <v>5.5</v>
      </c>
      <c r="AH21" s="79">
        <v>6</v>
      </c>
      <c r="AI21" s="79">
        <v>7</v>
      </c>
      <c r="AJ21" s="79">
        <v>7.5</v>
      </c>
      <c r="AK21" s="79">
        <v>8</v>
      </c>
      <c r="AL21" s="79">
        <v>8.5</v>
      </c>
      <c r="AM21" s="79">
        <v>9</v>
      </c>
      <c r="AN21" s="79"/>
    </row>
    <row r="22" spans="2:50" s="2" customFormat="1" ht="15.75" thickBot="1" x14ac:dyDescent="0.3">
      <c r="B22" s="70">
        <v>0</v>
      </c>
      <c r="C22" s="70">
        <v>0</v>
      </c>
      <c r="D22" s="70">
        <v>0</v>
      </c>
      <c r="F22" s="8" t="s">
        <v>162</v>
      </c>
      <c r="G22" s="8" t="s">
        <v>163</v>
      </c>
      <c r="H22" s="8" t="s">
        <v>7</v>
      </c>
      <c r="I22" s="8"/>
      <c r="J22" s="8"/>
      <c r="O22" s="75"/>
      <c r="P22" s="75"/>
      <c r="Q22" s="75"/>
      <c r="X22" s="78" t="s">
        <v>59</v>
      </c>
      <c r="Y22" s="57">
        <v>0</v>
      </c>
      <c r="Z22" s="57">
        <v>1</v>
      </c>
      <c r="AA22" s="57">
        <v>2</v>
      </c>
      <c r="AB22" s="57">
        <v>2</v>
      </c>
      <c r="AC22" s="57">
        <v>3</v>
      </c>
      <c r="AD22" s="57">
        <v>3</v>
      </c>
      <c r="AE22" s="57">
        <v>4</v>
      </c>
      <c r="AF22" s="57">
        <v>5</v>
      </c>
      <c r="AG22" s="57">
        <v>6</v>
      </c>
      <c r="AH22" s="57">
        <v>7</v>
      </c>
      <c r="AI22" s="57">
        <v>7</v>
      </c>
      <c r="AJ22" s="57">
        <v>8</v>
      </c>
      <c r="AK22" s="57">
        <v>9</v>
      </c>
      <c r="AL22" s="57">
        <v>10</v>
      </c>
      <c r="AM22" s="57">
        <v>10</v>
      </c>
      <c r="AN22" s="57"/>
    </row>
    <row r="23" spans="2:50" s="2" customFormat="1" ht="15.75" thickBot="1" x14ac:dyDescent="0.3">
      <c r="B23" s="22">
        <v>1</v>
      </c>
      <c r="C23" s="22">
        <v>0</v>
      </c>
      <c r="D23" s="22">
        <v>0</v>
      </c>
      <c r="F23" s="19">
        <f>IF(AND(G13&lt;7,G14&lt;7,G15&lt;7,G16&lt;7),0,IF(AND(G13&gt;6,G14&gt;6,G15&gt;6,G16&gt;6,G5&lt;5,G6&lt;5,G7&lt;5,G8&lt;5),15,IF(AND(G13&gt;6,G14&gt;6,G15&gt;6,G16&gt;6,G5&gt;4,G6&gt;4,G7&gt;4,G8&gt;4),30)))</f>
        <v>0</v>
      </c>
      <c r="G23" s="19">
        <f>IF(AND(H13&lt;7,H14&lt;7,H15&lt;7,H16&lt;7),0,IF(AND(H13&gt;6,H14&gt;6,H15&gt;6,H16&gt;6,H5&lt;5,H6&lt;5,H7&lt;5,H8&lt;5),15,IF(AND(H13&gt;6,H14&gt;6,H15&gt;6,H16&gt;6,H5&gt;4,H6&gt;4,H7&gt;4,H8&gt;4),30)))</f>
        <v>0</v>
      </c>
      <c r="H23" s="7"/>
      <c r="I23" s="19">
        <f>IF(AND(I13&lt;7,I14&lt;7,I15&lt;7,I16&lt;7),0,IF(AND(I13&gt;6,I14&gt;6,I15&gt;6,I16&gt;6,I5&lt;5,I6&lt;5,I7&lt;5,I8&lt;5),15,IF(AND(I13&gt;6,I14&gt;6,I15&gt;6,I16&gt;6,I5&gt;4,I6&gt;4,I7&gt;4,I8&gt;4),30)))</f>
        <v>0</v>
      </c>
      <c r="J23" s="7"/>
      <c r="O23" s="75"/>
      <c r="P23" s="75"/>
      <c r="Q23" s="75"/>
      <c r="AC23" s="16"/>
      <c r="AD23" s="16"/>
      <c r="AE23" s="16"/>
      <c r="AF23" s="16"/>
      <c r="AG23" s="16"/>
      <c r="AH23" s="16"/>
      <c r="AI23" s="16"/>
      <c r="AJ23" s="16"/>
    </row>
    <row r="24" spans="2:50" s="2" customFormat="1" ht="15.75" thickBot="1" x14ac:dyDescent="0.3">
      <c r="B24" s="22">
        <v>2</v>
      </c>
      <c r="C24" s="22">
        <v>0</v>
      </c>
      <c r="D24" s="22">
        <v>0</v>
      </c>
      <c r="AC24" s="16"/>
      <c r="AD24" s="16"/>
      <c r="AE24" s="16"/>
      <c r="AF24" s="16"/>
      <c r="AG24" s="16"/>
      <c r="AH24" s="16"/>
      <c r="AI24" s="16"/>
      <c r="AJ24" s="16"/>
    </row>
    <row r="25" spans="2:50" s="2" customFormat="1" ht="35.1" customHeight="1" thickBot="1" x14ac:dyDescent="0.3">
      <c r="B25" s="22">
        <v>3</v>
      </c>
      <c r="C25" s="22">
        <v>0</v>
      </c>
      <c r="D25" s="22">
        <v>0</v>
      </c>
      <c r="F25" s="44"/>
      <c r="G25" s="273" t="s">
        <v>78</v>
      </c>
      <c r="H25" s="274"/>
      <c r="I25" s="274"/>
      <c r="J25" s="274"/>
      <c r="K25" s="274"/>
      <c r="L25" s="274"/>
      <c r="M25" s="274"/>
      <c r="N25" s="274"/>
      <c r="O25" s="274"/>
      <c r="P25" s="274"/>
      <c r="Q25" s="274"/>
      <c r="R25" s="275"/>
      <c r="S25" s="157"/>
      <c r="T25" s="157"/>
      <c r="U25" s="157"/>
      <c r="Y25" s="269" t="s">
        <v>107</v>
      </c>
      <c r="Z25" s="270"/>
      <c r="AA25" s="270"/>
      <c r="AB25" s="270"/>
      <c r="AC25" s="270"/>
      <c r="AD25" s="263"/>
      <c r="AE25" s="16"/>
      <c r="AF25" s="16"/>
      <c r="AG25" s="16"/>
      <c r="AH25" s="16"/>
      <c r="AI25" s="16"/>
      <c r="AJ25" s="16"/>
    </row>
    <row r="26" spans="2:50" s="2" customFormat="1" ht="15.75" thickBot="1" x14ac:dyDescent="0.3">
      <c r="B26" s="22">
        <v>4</v>
      </c>
      <c r="C26" s="22">
        <v>0</v>
      </c>
      <c r="D26" s="22">
        <v>0</v>
      </c>
      <c r="F26" s="58" t="s">
        <v>79</v>
      </c>
      <c r="G26" s="45">
        <v>0</v>
      </c>
      <c r="H26" s="45">
        <v>1</v>
      </c>
      <c r="I26" s="45">
        <v>2</v>
      </c>
      <c r="J26" s="45">
        <v>3</v>
      </c>
      <c r="K26" s="45">
        <v>4</v>
      </c>
      <c r="L26" s="45">
        <v>5</v>
      </c>
      <c r="M26" s="45">
        <v>6</v>
      </c>
      <c r="N26" s="45">
        <v>7</v>
      </c>
      <c r="O26" s="45">
        <v>8</v>
      </c>
      <c r="P26" s="45">
        <v>10</v>
      </c>
      <c r="Q26" s="45">
        <v>11</v>
      </c>
      <c r="R26" s="45">
        <v>12</v>
      </c>
      <c r="S26" s="157"/>
      <c r="T26" s="157"/>
      <c r="U26" s="157"/>
      <c r="Y26" s="271" t="s">
        <v>108</v>
      </c>
      <c r="Z26" s="272" t="s">
        <v>100</v>
      </c>
      <c r="AA26" s="272"/>
      <c r="AB26" s="272"/>
      <c r="AC26" s="272"/>
      <c r="AD26" s="263"/>
      <c r="AE26" s="16"/>
      <c r="AF26" s="16"/>
      <c r="AG26" s="16"/>
      <c r="AH26" s="16"/>
      <c r="AI26" s="16"/>
      <c r="AJ26" s="16"/>
    </row>
    <row r="27" spans="2:50" s="2" customFormat="1" ht="24" thickBot="1" x14ac:dyDescent="0.3">
      <c r="B27" s="22">
        <v>5</v>
      </c>
      <c r="C27" s="22">
        <v>1</v>
      </c>
      <c r="D27" s="22">
        <v>1</v>
      </c>
      <c r="F27" s="46">
        <v>0</v>
      </c>
      <c r="G27" s="50">
        <v>0</v>
      </c>
      <c r="H27" s="50">
        <v>0</v>
      </c>
      <c r="I27" s="50">
        <v>0</v>
      </c>
      <c r="J27" s="50">
        <v>0</v>
      </c>
      <c r="K27" s="50">
        <v>0</v>
      </c>
      <c r="L27" s="50">
        <v>0</v>
      </c>
      <c r="M27" s="50">
        <v>0</v>
      </c>
      <c r="N27" s="50">
        <v>15</v>
      </c>
      <c r="O27" s="50">
        <v>15</v>
      </c>
      <c r="P27" s="50">
        <v>15</v>
      </c>
      <c r="Q27" s="50">
        <v>15</v>
      </c>
      <c r="R27" s="50">
        <v>15</v>
      </c>
      <c r="S27" s="158"/>
      <c r="T27" s="158"/>
      <c r="U27" s="158"/>
      <c r="Y27" s="271"/>
      <c r="Z27" s="83" t="s">
        <v>109</v>
      </c>
      <c r="AA27" s="83" t="s">
        <v>111</v>
      </c>
      <c r="AB27" s="83" t="s">
        <v>113</v>
      </c>
      <c r="AC27" s="83" t="s">
        <v>115</v>
      </c>
      <c r="AD27" s="263"/>
      <c r="AE27" s="16"/>
      <c r="AF27" s="16"/>
      <c r="AG27" s="16"/>
      <c r="AH27" s="16"/>
      <c r="AI27" s="16"/>
      <c r="AJ27" s="16"/>
    </row>
    <row r="28" spans="2:50" s="2" customFormat="1" ht="46.5" thickBot="1" x14ac:dyDescent="0.3">
      <c r="B28" s="22">
        <v>6</v>
      </c>
      <c r="C28" s="22">
        <v>1</v>
      </c>
      <c r="D28" s="22">
        <v>1</v>
      </c>
      <c r="F28" s="46">
        <v>1</v>
      </c>
      <c r="G28" s="50">
        <v>0</v>
      </c>
      <c r="H28" s="50">
        <v>0</v>
      </c>
      <c r="I28" s="50">
        <v>0</v>
      </c>
      <c r="J28" s="50">
        <v>0</v>
      </c>
      <c r="K28" s="50">
        <v>0</v>
      </c>
      <c r="L28" s="50">
        <v>0</v>
      </c>
      <c r="M28" s="50">
        <v>0</v>
      </c>
      <c r="N28" s="50">
        <v>15</v>
      </c>
      <c r="O28" s="50">
        <v>15</v>
      </c>
      <c r="P28" s="50">
        <v>15</v>
      </c>
      <c r="Q28" s="50">
        <v>15</v>
      </c>
      <c r="R28" s="50">
        <v>15</v>
      </c>
      <c r="S28" s="158"/>
      <c r="T28" s="158"/>
      <c r="U28" s="158"/>
      <c r="Y28" s="272"/>
      <c r="Z28" s="30" t="s">
        <v>110</v>
      </c>
      <c r="AA28" s="30" t="s">
        <v>112</v>
      </c>
      <c r="AB28" s="30" t="s">
        <v>114</v>
      </c>
      <c r="AC28" s="30" t="s">
        <v>116</v>
      </c>
      <c r="AD28" s="264"/>
      <c r="AE28" s="16"/>
      <c r="AF28" s="16"/>
      <c r="AG28" s="16"/>
      <c r="AH28" s="16"/>
      <c r="AI28" s="16"/>
      <c r="AJ28" s="16"/>
    </row>
    <row r="29" spans="2:50" s="2" customFormat="1" ht="23.25" thickBot="1" x14ac:dyDescent="0.3">
      <c r="B29" s="22">
        <v>7</v>
      </c>
      <c r="C29" s="22">
        <v>3</v>
      </c>
      <c r="D29" s="22">
        <v>3</v>
      </c>
      <c r="F29" s="46">
        <v>2</v>
      </c>
      <c r="G29" s="50">
        <v>0</v>
      </c>
      <c r="H29" s="50">
        <v>0</v>
      </c>
      <c r="I29" s="50">
        <v>0</v>
      </c>
      <c r="J29" s="50">
        <v>0</v>
      </c>
      <c r="K29" s="50">
        <v>0</v>
      </c>
      <c r="L29" s="50">
        <v>0</v>
      </c>
      <c r="M29" s="50">
        <v>0</v>
      </c>
      <c r="N29" s="50">
        <v>15</v>
      </c>
      <c r="O29" s="50">
        <v>15</v>
      </c>
      <c r="P29" s="50">
        <v>15</v>
      </c>
      <c r="Q29" s="50">
        <v>15</v>
      </c>
      <c r="R29" s="50">
        <v>15</v>
      </c>
      <c r="S29" s="158"/>
      <c r="T29" s="158"/>
      <c r="U29" s="158"/>
      <c r="Y29" s="73" t="s">
        <v>117</v>
      </c>
      <c r="Z29" s="11" t="s">
        <v>118</v>
      </c>
      <c r="AA29" s="11" t="s">
        <v>119</v>
      </c>
      <c r="AB29" s="11" t="s">
        <v>120</v>
      </c>
      <c r="AC29" s="11" t="s">
        <v>118</v>
      </c>
      <c r="AD29" s="261" t="s">
        <v>139</v>
      </c>
      <c r="AE29" s="16"/>
      <c r="AF29" s="16"/>
      <c r="AG29" s="16"/>
      <c r="AH29" s="16"/>
      <c r="AI29" s="16"/>
      <c r="AJ29" s="16"/>
    </row>
    <row r="30" spans="2:50" s="2" customFormat="1" ht="15.75" thickBot="1" x14ac:dyDescent="0.3">
      <c r="B30" s="22">
        <v>8</v>
      </c>
      <c r="C30" s="22">
        <v>3</v>
      </c>
      <c r="D30" s="22">
        <v>3</v>
      </c>
      <c r="F30" s="46">
        <v>3</v>
      </c>
      <c r="G30" s="50">
        <v>0</v>
      </c>
      <c r="H30" s="50">
        <v>0</v>
      </c>
      <c r="I30" s="50">
        <v>0</v>
      </c>
      <c r="J30" s="50">
        <v>0</v>
      </c>
      <c r="K30" s="50">
        <v>0</v>
      </c>
      <c r="L30" s="50">
        <v>0</v>
      </c>
      <c r="M30" s="50">
        <v>0</v>
      </c>
      <c r="N30" s="50">
        <v>15</v>
      </c>
      <c r="O30" s="50">
        <v>15</v>
      </c>
      <c r="P30" s="50">
        <v>15</v>
      </c>
      <c r="Q30" s="50">
        <v>15</v>
      </c>
      <c r="R30" s="50">
        <v>15</v>
      </c>
      <c r="S30" s="158"/>
      <c r="T30" s="158"/>
      <c r="U30" s="158"/>
      <c r="Y30" s="73">
        <v>8</v>
      </c>
      <c r="Z30" s="11" t="s">
        <v>121</v>
      </c>
      <c r="AA30" s="11" t="s">
        <v>122</v>
      </c>
      <c r="AB30" s="11" t="s">
        <v>123</v>
      </c>
      <c r="AC30" s="11" t="s">
        <v>121</v>
      </c>
      <c r="AD30" s="262"/>
    </row>
    <row r="31" spans="2:50" s="2" customFormat="1" ht="15.75" thickBot="1" x14ac:dyDescent="0.3">
      <c r="B31" s="22">
        <v>9</v>
      </c>
      <c r="C31" s="22">
        <v>6</v>
      </c>
      <c r="D31" s="22">
        <v>6</v>
      </c>
      <c r="F31" s="46">
        <v>4</v>
      </c>
      <c r="G31" s="50">
        <v>0</v>
      </c>
      <c r="H31" s="50">
        <v>0</v>
      </c>
      <c r="I31" s="50">
        <v>0</v>
      </c>
      <c r="J31" s="50">
        <v>0</v>
      </c>
      <c r="K31" s="50">
        <v>0</v>
      </c>
      <c r="L31" s="50">
        <v>0</v>
      </c>
      <c r="M31" s="50">
        <v>0</v>
      </c>
      <c r="N31" s="50">
        <v>15</v>
      </c>
      <c r="O31" s="50">
        <v>15</v>
      </c>
      <c r="P31" s="50">
        <v>15</v>
      </c>
      <c r="Q31" s="50">
        <v>15</v>
      </c>
      <c r="R31" s="50">
        <v>15</v>
      </c>
      <c r="S31" s="158"/>
      <c r="T31" s="158"/>
      <c r="U31" s="158"/>
      <c r="Y31" s="73">
        <v>7</v>
      </c>
      <c r="Z31" s="11" t="s">
        <v>124</v>
      </c>
      <c r="AA31" s="11" t="s">
        <v>125</v>
      </c>
      <c r="AB31" s="11" t="s">
        <v>126</v>
      </c>
      <c r="AC31" s="11" t="s">
        <v>124</v>
      </c>
      <c r="AD31" s="261" t="s">
        <v>137</v>
      </c>
    </row>
    <row r="32" spans="2:50" s="2" customFormat="1" ht="15.75" thickBot="1" x14ac:dyDescent="0.3">
      <c r="B32" s="22">
        <v>10</v>
      </c>
      <c r="C32" s="22">
        <v>6</v>
      </c>
      <c r="D32" s="22">
        <v>6</v>
      </c>
      <c r="F32" s="46">
        <v>5</v>
      </c>
      <c r="G32" s="50">
        <v>0</v>
      </c>
      <c r="H32" s="50">
        <v>0</v>
      </c>
      <c r="I32" s="50">
        <v>0</v>
      </c>
      <c r="J32" s="50">
        <v>0</v>
      </c>
      <c r="K32" s="50">
        <v>0</v>
      </c>
      <c r="L32" s="50">
        <v>0</v>
      </c>
      <c r="M32" s="50">
        <v>0</v>
      </c>
      <c r="N32" s="50">
        <v>30</v>
      </c>
      <c r="O32" s="50">
        <v>30</v>
      </c>
      <c r="P32" s="50">
        <v>30</v>
      </c>
      <c r="Q32" s="50">
        <v>30</v>
      </c>
      <c r="R32" s="50">
        <v>30</v>
      </c>
      <c r="S32" s="158"/>
      <c r="T32" s="158"/>
      <c r="U32" s="158"/>
      <c r="Y32" s="73">
        <v>6</v>
      </c>
      <c r="Z32" s="11" t="s">
        <v>127</v>
      </c>
      <c r="AA32" s="11" t="s">
        <v>128</v>
      </c>
      <c r="AB32" s="11" t="s">
        <v>129</v>
      </c>
      <c r="AC32" s="11" t="s">
        <v>127</v>
      </c>
      <c r="AD32" s="268"/>
    </row>
    <row r="33" spans="2:30" s="2" customFormat="1" ht="15.75" thickBot="1" x14ac:dyDescent="0.3">
      <c r="B33" s="22">
        <v>11</v>
      </c>
      <c r="C33" s="22">
        <v>6</v>
      </c>
      <c r="D33" s="22">
        <v>6</v>
      </c>
      <c r="F33" s="46">
        <v>6</v>
      </c>
      <c r="G33" s="50">
        <v>0</v>
      </c>
      <c r="H33" s="50">
        <v>0</v>
      </c>
      <c r="I33" s="50">
        <v>0</v>
      </c>
      <c r="J33" s="50">
        <v>0</v>
      </c>
      <c r="K33" s="50">
        <v>0</v>
      </c>
      <c r="L33" s="50">
        <v>0</v>
      </c>
      <c r="M33" s="50">
        <v>0</v>
      </c>
      <c r="N33" s="50">
        <v>30</v>
      </c>
      <c r="O33" s="50">
        <v>30</v>
      </c>
      <c r="P33" s="50">
        <v>30</v>
      </c>
      <c r="Q33" s="50">
        <v>30</v>
      </c>
      <c r="R33" s="50">
        <v>30</v>
      </c>
      <c r="S33" s="158"/>
      <c r="T33" s="158"/>
      <c r="U33" s="158"/>
      <c r="Y33" s="73">
        <v>5</v>
      </c>
      <c r="Z33" s="11" t="s">
        <v>130</v>
      </c>
      <c r="AA33" s="11" t="s">
        <v>131</v>
      </c>
      <c r="AB33" s="11" t="s">
        <v>132</v>
      </c>
      <c r="AC33" s="11" t="s">
        <v>130</v>
      </c>
      <c r="AD33" s="261" t="s">
        <v>138</v>
      </c>
    </row>
    <row r="34" spans="2:30" s="2" customFormat="1" ht="14.45" customHeight="1" x14ac:dyDescent="0.25">
      <c r="B34" s="22">
        <v>12</v>
      </c>
      <c r="C34" s="22">
        <v>6</v>
      </c>
      <c r="D34" s="22">
        <v>6</v>
      </c>
      <c r="F34" s="46">
        <v>7</v>
      </c>
      <c r="G34" s="50">
        <v>0</v>
      </c>
      <c r="H34" s="50">
        <v>0</v>
      </c>
      <c r="I34" s="50">
        <v>0</v>
      </c>
      <c r="J34" s="50">
        <v>0</v>
      </c>
      <c r="K34" s="50">
        <v>0</v>
      </c>
      <c r="L34" s="50">
        <v>0</v>
      </c>
      <c r="M34" s="50">
        <v>0</v>
      </c>
      <c r="N34" s="50">
        <v>30</v>
      </c>
      <c r="O34" s="50">
        <v>30</v>
      </c>
      <c r="P34" s="50">
        <v>30</v>
      </c>
      <c r="Q34" s="50">
        <v>30</v>
      </c>
      <c r="R34" s="50">
        <v>30</v>
      </c>
      <c r="S34" s="158"/>
      <c r="T34" s="158"/>
      <c r="U34" s="158"/>
      <c r="Y34" s="73">
        <v>4</v>
      </c>
      <c r="Z34" s="11" t="s">
        <v>133</v>
      </c>
      <c r="AA34" s="11" t="s">
        <v>134</v>
      </c>
      <c r="AB34" s="11" t="s">
        <v>135</v>
      </c>
      <c r="AC34" s="11" t="s">
        <v>133</v>
      </c>
      <c r="AD34" s="262"/>
    </row>
    <row r="35" spans="2:30" s="2" customFormat="1" x14ac:dyDescent="0.25">
      <c r="F35" s="46">
        <v>8</v>
      </c>
      <c r="G35" s="50">
        <v>0</v>
      </c>
      <c r="H35" s="50">
        <v>0</v>
      </c>
      <c r="I35" s="50">
        <v>0</v>
      </c>
      <c r="J35" s="50">
        <v>0</v>
      </c>
      <c r="K35" s="50">
        <v>0</v>
      </c>
      <c r="L35" s="50">
        <v>0</v>
      </c>
      <c r="M35" s="50">
        <v>0</v>
      </c>
      <c r="N35" s="50">
        <v>30</v>
      </c>
      <c r="O35" s="50">
        <v>30</v>
      </c>
      <c r="P35" s="50">
        <v>30</v>
      </c>
      <c r="Q35" s="50">
        <v>30</v>
      </c>
      <c r="R35" s="50">
        <v>30</v>
      </c>
      <c r="S35" s="158"/>
      <c r="T35" s="158"/>
      <c r="U35" s="158"/>
    </row>
    <row r="36" spans="2:30" s="2" customFormat="1" x14ac:dyDescent="0.25">
      <c r="F36" s="46">
        <v>9</v>
      </c>
      <c r="G36" s="50">
        <v>0</v>
      </c>
      <c r="H36" s="50">
        <v>0</v>
      </c>
      <c r="I36" s="50">
        <v>0</v>
      </c>
      <c r="J36" s="50">
        <v>0</v>
      </c>
      <c r="K36" s="50">
        <v>0</v>
      </c>
      <c r="L36" s="50">
        <v>0</v>
      </c>
      <c r="M36" s="50">
        <v>0</v>
      </c>
      <c r="N36" s="50">
        <v>30</v>
      </c>
      <c r="O36" s="50">
        <v>30</v>
      </c>
      <c r="P36" s="50">
        <v>30</v>
      </c>
      <c r="Q36" s="50">
        <v>30</v>
      </c>
      <c r="R36" s="50">
        <v>30</v>
      </c>
      <c r="S36" s="158"/>
      <c r="T36" s="158"/>
      <c r="U36" s="158"/>
    </row>
    <row r="37" spans="2:30" s="2" customFormat="1" x14ac:dyDescent="0.25">
      <c r="F37" s="46">
        <v>10</v>
      </c>
      <c r="G37" s="50">
        <v>0</v>
      </c>
      <c r="H37" s="50">
        <v>0</v>
      </c>
      <c r="I37" s="50">
        <v>0</v>
      </c>
      <c r="J37" s="50">
        <v>0</v>
      </c>
      <c r="K37" s="50">
        <v>0</v>
      </c>
      <c r="L37" s="50">
        <v>0</v>
      </c>
      <c r="M37" s="50">
        <v>0</v>
      </c>
      <c r="N37" s="50">
        <v>30</v>
      </c>
      <c r="O37" s="50">
        <v>30</v>
      </c>
      <c r="P37" s="50">
        <v>30</v>
      </c>
      <c r="Q37" s="50">
        <v>30</v>
      </c>
      <c r="R37" s="50">
        <v>30</v>
      </c>
      <c r="S37" s="158"/>
      <c r="T37" s="158"/>
      <c r="U37" s="158"/>
    </row>
    <row r="38" spans="2:30" s="2" customFormat="1" x14ac:dyDescent="0.25">
      <c r="F38" s="46">
        <v>11</v>
      </c>
      <c r="G38" s="50">
        <v>0</v>
      </c>
      <c r="H38" s="50">
        <v>0</v>
      </c>
      <c r="I38" s="50">
        <v>0</v>
      </c>
      <c r="J38" s="50">
        <v>0</v>
      </c>
      <c r="K38" s="50">
        <v>0</v>
      </c>
      <c r="L38" s="50">
        <v>0</v>
      </c>
      <c r="M38" s="50">
        <v>0</v>
      </c>
      <c r="N38" s="50">
        <v>30</v>
      </c>
      <c r="O38" s="50">
        <v>30</v>
      </c>
      <c r="P38" s="50">
        <v>30</v>
      </c>
      <c r="Q38" s="50">
        <v>30</v>
      </c>
      <c r="R38" s="50">
        <v>30</v>
      </c>
      <c r="S38" s="158"/>
      <c r="T38" s="158"/>
      <c r="U38" s="158"/>
    </row>
    <row r="39" spans="2:30" s="2" customFormat="1" x14ac:dyDescent="0.25">
      <c r="F39" s="46">
        <v>12</v>
      </c>
      <c r="G39" s="50">
        <v>0</v>
      </c>
      <c r="H39" s="50">
        <v>0</v>
      </c>
      <c r="I39" s="50">
        <v>0</v>
      </c>
      <c r="J39" s="50">
        <v>0</v>
      </c>
      <c r="K39" s="50">
        <v>0</v>
      </c>
      <c r="L39" s="50">
        <v>0</v>
      </c>
      <c r="M39" s="50">
        <v>0</v>
      </c>
      <c r="N39" s="50">
        <v>30</v>
      </c>
      <c r="O39" s="50">
        <v>30</v>
      </c>
      <c r="P39" s="50">
        <v>30</v>
      </c>
      <c r="Q39" s="50">
        <v>30</v>
      </c>
      <c r="R39" s="50">
        <v>30</v>
      </c>
      <c r="S39" s="158"/>
      <c r="T39" s="158"/>
      <c r="U39" s="158"/>
    </row>
    <row r="40" spans="2:30" s="2" customFormat="1" x14ac:dyDescent="0.25"/>
    <row r="41" spans="2:30" s="2" customFormat="1" x14ac:dyDescent="0.25"/>
    <row r="42" spans="2:30" s="2" customFormat="1" x14ac:dyDescent="0.25"/>
    <row r="43" spans="2:30" s="2" customFormat="1" x14ac:dyDescent="0.25"/>
    <row r="44" spans="2:30" s="2" customFormat="1" x14ac:dyDescent="0.25"/>
    <row r="45" spans="2:30" s="2" customFormat="1" x14ac:dyDescent="0.25"/>
    <row r="46" spans="2:30" s="2" customFormat="1" x14ac:dyDescent="0.25"/>
    <row r="47" spans="2:30" s="2" customFormat="1" x14ac:dyDescent="0.25"/>
    <row r="48" spans="2:30"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pans="2:4" s="2" customFormat="1" x14ac:dyDescent="0.25"/>
    <row r="66" spans="2:4" s="2" customFormat="1" x14ac:dyDescent="0.25"/>
    <row r="67" spans="2:4" s="2" customFormat="1" x14ac:dyDescent="0.25"/>
    <row r="68" spans="2:4" x14ac:dyDescent="0.25">
      <c r="B68" s="2"/>
      <c r="C68" s="2"/>
      <c r="D68" s="2"/>
    </row>
  </sheetData>
  <sheetProtection algorithmName="SHA-512" hashValue="njMdXCTBw0v0Q1NAKDgxjlAOobyXRSEPsFc4DF22sxzyBtkze2I/Y+7o8ifK5lmqMHJ6nFtw/TBCazsSWG51VA==" saltValue="1iDVqeMoLnbJz83h5u1vvw==" spinCount="100000" sheet="1" objects="1" scenarios="1"/>
  <mergeCells count="27">
    <mergeCell ref="AD33:AD34"/>
    <mergeCell ref="AD25:AD28"/>
    <mergeCell ref="B20:B21"/>
    <mergeCell ref="F21:J21"/>
    <mergeCell ref="F11:J11"/>
    <mergeCell ref="AD29:AD30"/>
    <mergeCell ref="AD31:AD32"/>
    <mergeCell ref="X20:AN20"/>
    <mergeCell ref="X16:AN16"/>
    <mergeCell ref="X12:AN12"/>
    <mergeCell ref="Y25:AC25"/>
    <mergeCell ref="Y26:Y28"/>
    <mergeCell ref="Z26:AC26"/>
    <mergeCell ref="G25:R25"/>
    <mergeCell ref="Q2:W2"/>
    <mergeCell ref="B2:D2"/>
    <mergeCell ref="B19:D19"/>
    <mergeCell ref="B3:B4"/>
    <mergeCell ref="F3:J3"/>
    <mergeCell ref="L3:P3"/>
    <mergeCell ref="R3:V3"/>
    <mergeCell ref="X8:AN8"/>
    <mergeCell ref="X6:AN6"/>
    <mergeCell ref="L11:P11"/>
    <mergeCell ref="AC4:AQ4"/>
    <mergeCell ref="X7:Z7"/>
    <mergeCell ref="X4:AA4"/>
  </mergeCells>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A08BA-36F6-4397-9884-14C2E144C8BD}">
  <sheetPr codeName="Planilha9"/>
  <dimension ref="B2:I15"/>
  <sheetViews>
    <sheetView workbookViewId="0">
      <selection activeCell="H5" sqref="H5"/>
    </sheetView>
  </sheetViews>
  <sheetFormatPr defaultColWidth="8.7109375" defaultRowHeight="15" x14ac:dyDescent="0.25"/>
  <cols>
    <col min="1" max="1" width="8.7109375" style="2"/>
    <col min="2" max="2" width="18" style="2" customWidth="1"/>
    <col min="3" max="3" width="16.5703125" style="2" customWidth="1"/>
    <col min="4" max="4" width="25.5703125" style="2" customWidth="1"/>
    <col min="5" max="5" width="8.7109375" style="2"/>
    <col min="6" max="6" width="14.42578125" style="2" customWidth="1"/>
    <col min="7" max="8" width="14.7109375" style="2" customWidth="1"/>
    <col min="9" max="9" width="11.85546875" style="2" customWidth="1"/>
    <col min="10" max="10" width="13" style="2" customWidth="1"/>
    <col min="11" max="12" width="16.140625" style="2" customWidth="1"/>
    <col min="13" max="13" width="16.42578125" style="2" customWidth="1"/>
    <col min="14" max="16384" width="8.7109375" style="2"/>
  </cols>
  <sheetData>
    <row r="2" spans="2:9" ht="45" x14ac:dyDescent="0.25">
      <c r="B2" s="245" t="s">
        <v>28</v>
      </c>
      <c r="C2" s="12" t="s">
        <v>22</v>
      </c>
      <c r="D2" s="12" t="s">
        <v>24</v>
      </c>
    </row>
    <row r="3" spans="2:9" ht="30.75" thickBot="1" x14ac:dyDescent="0.3">
      <c r="B3" s="246"/>
      <c r="C3" s="13" t="s">
        <v>26</v>
      </c>
      <c r="D3" s="13" t="s">
        <v>27</v>
      </c>
      <c r="G3" s="279" t="s">
        <v>49</v>
      </c>
      <c r="H3" s="279"/>
      <c r="I3" s="279"/>
    </row>
    <row r="4" spans="2:9" ht="15.75" thickBot="1" x14ac:dyDescent="0.3">
      <c r="B4" s="15">
        <v>0</v>
      </c>
      <c r="C4" s="15">
        <v>0</v>
      </c>
      <c r="D4" s="15">
        <v>0</v>
      </c>
      <c r="F4" s="31" t="s">
        <v>61</v>
      </c>
      <c r="G4" s="8" t="s">
        <v>162</v>
      </c>
      <c r="H4" s="8" t="s">
        <v>163</v>
      </c>
      <c r="I4" s="8" t="s">
        <v>7</v>
      </c>
    </row>
    <row r="5" spans="2:9" ht="15.75" thickBot="1" x14ac:dyDescent="0.3">
      <c r="B5" s="15">
        <v>1</v>
      </c>
      <c r="C5" s="15">
        <v>35</v>
      </c>
      <c r="D5" s="15">
        <v>40</v>
      </c>
      <c r="G5" s="10">
        <f>'1o aplicante'!C19</f>
        <v>0</v>
      </c>
      <c r="H5" s="10">
        <f>Cônjuge!C19</f>
        <v>0</v>
      </c>
      <c r="I5" s="10">
        <f>G5</f>
        <v>0</v>
      </c>
    </row>
    <row r="6" spans="2:9" ht="15.75" thickBot="1" x14ac:dyDescent="0.3">
      <c r="B6" s="15">
        <v>2</v>
      </c>
      <c r="C6" s="15">
        <v>46</v>
      </c>
      <c r="D6" s="15">
        <v>53</v>
      </c>
      <c r="G6" s="52"/>
      <c r="H6" s="52"/>
      <c r="I6" s="52"/>
    </row>
    <row r="7" spans="2:9" ht="15" customHeight="1" thickBot="1" x14ac:dyDescent="0.3">
      <c r="B7" s="15">
        <v>3</v>
      </c>
      <c r="C7" s="15">
        <v>56</v>
      </c>
      <c r="D7" s="15">
        <v>64</v>
      </c>
    </row>
    <row r="8" spans="2:9" ht="15.75" thickBot="1" x14ac:dyDescent="0.3">
      <c r="B8" s="15">
        <v>4</v>
      </c>
      <c r="C8" s="15">
        <v>63</v>
      </c>
      <c r="D8" s="15">
        <v>72</v>
      </c>
      <c r="G8" s="277" t="s">
        <v>183</v>
      </c>
      <c r="H8" s="278"/>
      <c r="I8" s="278"/>
    </row>
    <row r="9" spans="2:9" x14ac:dyDescent="0.25">
      <c r="B9" s="15">
        <v>5</v>
      </c>
      <c r="C9" s="15">
        <v>70</v>
      </c>
      <c r="D9" s="15">
        <v>80</v>
      </c>
      <c r="G9" s="10" t="s">
        <v>162</v>
      </c>
      <c r="H9" s="10" t="s">
        <v>163</v>
      </c>
      <c r="I9" s="10" t="s">
        <v>55</v>
      </c>
    </row>
    <row r="10" spans="2:9" x14ac:dyDescent="0.25">
      <c r="G10" s="159" t="str">
        <f>'1o aplicante'!C20</f>
        <v>N</v>
      </c>
      <c r="H10" s="159" t="str">
        <f>Cônjuge!C20</f>
        <v>n</v>
      </c>
      <c r="I10" s="159" t="str">
        <f>'1o aplicante'!C20</f>
        <v>N</v>
      </c>
    </row>
    <row r="11" spans="2:9" ht="14.45" customHeight="1" x14ac:dyDescent="0.25"/>
    <row r="12" spans="2:9" x14ac:dyDescent="0.25">
      <c r="G12" s="276" t="s">
        <v>182</v>
      </c>
      <c r="H12" s="276"/>
      <c r="I12" s="276"/>
    </row>
    <row r="13" spans="2:9" x14ac:dyDescent="0.25">
      <c r="G13" s="8" t="s">
        <v>162</v>
      </c>
      <c r="H13" s="8" t="s">
        <v>163</v>
      </c>
      <c r="I13" s="8" t="s">
        <v>55</v>
      </c>
    </row>
    <row r="14" spans="2:9" x14ac:dyDescent="0.25">
      <c r="G14" s="10">
        <f>'1o aplicante'!C18</f>
        <v>0</v>
      </c>
      <c r="H14" s="10">
        <f>Cônjuge!C18</f>
        <v>0</v>
      </c>
      <c r="I14" s="10">
        <f>'1o aplicante'!C18</f>
        <v>0</v>
      </c>
    </row>
    <row r="15" spans="2:9" x14ac:dyDescent="0.25">
      <c r="G15" s="18">
        <f>VLOOKUP(G14,B4:D9,2)</f>
        <v>0</v>
      </c>
      <c r="H15" s="18">
        <f>VLOOKUP(H14,$B$4:$D$9,2)</f>
        <v>0</v>
      </c>
      <c r="I15" s="18">
        <f>VLOOKUP(I14,$B$4:$D$9,3)</f>
        <v>0</v>
      </c>
    </row>
  </sheetData>
  <sheetProtection algorithmName="SHA-512" hashValue="2s2hpTuHo3N6Nx9s2I5t4jRenF/InG0FsZe6Vq7VvdaYqT4C2NVR5WkHhhCsdE27N3gxD6XBDx9Sy1JMumpTww==" saltValue="444NQSrTW9cv5pGmbUsjnQ==" spinCount="100000" sheet="1" objects="1" scenarios="1"/>
  <mergeCells count="4">
    <mergeCell ref="G12:I12"/>
    <mergeCell ref="G8:I8"/>
    <mergeCell ref="B2:B3"/>
    <mergeCell ref="G3:I3"/>
  </mergeCells>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4B9-EA98-4CAE-8264-6C896C037BED}">
  <sheetPr codeName="Planilha3"/>
  <dimension ref="B2:P22"/>
  <sheetViews>
    <sheetView topLeftCell="A7" workbookViewId="0">
      <selection activeCell="G19" sqref="G19"/>
    </sheetView>
  </sheetViews>
  <sheetFormatPr defaultColWidth="8.7109375" defaultRowHeight="12" x14ac:dyDescent="0.2"/>
  <cols>
    <col min="1" max="1" width="8.7109375" style="25"/>
    <col min="2" max="2" width="57.140625" style="25" customWidth="1"/>
    <col min="3" max="6" width="10.42578125" style="25" customWidth="1"/>
    <col min="7" max="7" width="13" style="25" customWidth="1"/>
    <col min="8" max="8" width="12.140625" style="25" customWidth="1"/>
    <col min="9" max="9" width="11.5703125" style="25" customWidth="1"/>
    <col min="10" max="16" width="10.42578125" style="25" customWidth="1"/>
    <col min="17" max="18" width="8.7109375" style="25"/>
    <col min="19" max="20" width="7.140625" style="25" customWidth="1"/>
    <col min="21" max="16384" width="8.7109375" style="25"/>
  </cols>
  <sheetData>
    <row r="2" spans="2:16" x14ac:dyDescent="0.2">
      <c r="B2" s="49"/>
      <c r="C2" s="49"/>
    </row>
    <row r="3" spans="2:16" x14ac:dyDescent="0.2">
      <c r="B3" s="44"/>
      <c r="C3" s="44"/>
      <c r="D3" s="280" t="s">
        <v>59</v>
      </c>
      <c r="E3" s="280"/>
      <c r="F3" s="280"/>
      <c r="G3" s="280"/>
      <c r="H3" s="280"/>
      <c r="I3" s="280"/>
      <c r="J3" s="280"/>
      <c r="K3" s="280"/>
      <c r="L3" s="280"/>
      <c r="M3" s="280"/>
      <c r="N3" s="280"/>
      <c r="O3" s="280"/>
      <c r="P3" s="280"/>
    </row>
    <row r="4" spans="2:16" x14ac:dyDescent="0.2">
      <c r="B4" s="48" t="s">
        <v>4</v>
      </c>
      <c r="C4" s="46"/>
      <c r="D4" s="45">
        <v>0</v>
      </c>
      <c r="E4" s="45">
        <v>1</v>
      </c>
      <c r="F4" s="45">
        <v>2</v>
      </c>
      <c r="G4" s="45">
        <v>3</v>
      </c>
      <c r="H4" s="45">
        <v>4</v>
      </c>
      <c r="I4" s="45">
        <v>5</v>
      </c>
      <c r="J4" s="45">
        <v>6</v>
      </c>
      <c r="K4" s="45">
        <v>7</v>
      </c>
      <c r="L4" s="45">
        <v>8</v>
      </c>
      <c r="M4" s="45">
        <v>9</v>
      </c>
      <c r="N4" s="45">
        <v>10</v>
      </c>
      <c r="O4" s="45">
        <v>11</v>
      </c>
      <c r="P4" s="45">
        <v>12</v>
      </c>
    </row>
    <row r="5" spans="2:16" x14ac:dyDescent="0.2">
      <c r="B5" s="47" t="s">
        <v>10</v>
      </c>
      <c r="C5" s="46">
        <v>1</v>
      </c>
      <c r="D5" s="50">
        <v>0</v>
      </c>
      <c r="E5" s="50">
        <v>0</v>
      </c>
      <c r="F5" s="50">
        <v>0</v>
      </c>
      <c r="G5" s="50">
        <v>0</v>
      </c>
      <c r="H5" s="50">
        <v>0</v>
      </c>
      <c r="I5" s="50">
        <v>0</v>
      </c>
      <c r="J5" s="50">
        <v>0</v>
      </c>
      <c r="K5" s="50">
        <v>0</v>
      </c>
      <c r="L5" s="50">
        <v>0</v>
      </c>
      <c r="M5" s="50">
        <v>0</v>
      </c>
      <c r="N5" s="50">
        <v>0</v>
      </c>
      <c r="O5" s="50">
        <v>0</v>
      </c>
      <c r="P5" s="50">
        <v>0</v>
      </c>
    </row>
    <row r="6" spans="2:16" x14ac:dyDescent="0.2">
      <c r="B6" s="47" t="s">
        <v>11</v>
      </c>
      <c r="C6" s="46">
        <v>2</v>
      </c>
      <c r="D6" s="50">
        <v>0</v>
      </c>
      <c r="E6" s="50">
        <v>0</v>
      </c>
      <c r="F6" s="50">
        <v>0</v>
      </c>
      <c r="G6" s="50">
        <v>0</v>
      </c>
      <c r="H6" s="50">
        <v>0</v>
      </c>
      <c r="I6" s="50">
        <v>0</v>
      </c>
      <c r="J6" s="50">
        <v>0</v>
      </c>
      <c r="K6" s="50">
        <v>0</v>
      </c>
      <c r="L6" s="50">
        <v>0</v>
      </c>
      <c r="M6" s="50">
        <v>0</v>
      </c>
      <c r="N6" s="50">
        <v>0</v>
      </c>
      <c r="O6" s="50">
        <v>0</v>
      </c>
      <c r="P6" s="50">
        <v>0</v>
      </c>
    </row>
    <row r="7" spans="2:16" ht="24" x14ac:dyDescent="0.2">
      <c r="B7" s="47" t="s">
        <v>12</v>
      </c>
      <c r="C7" s="46">
        <v>3</v>
      </c>
      <c r="D7" s="50">
        <v>0</v>
      </c>
      <c r="E7" s="50">
        <v>0</v>
      </c>
      <c r="F7" s="50">
        <v>0</v>
      </c>
      <c r="G7" s="50">
        <v>0</v>
      </c>
      <c r="H7" s="50">
        <v>0</v>
      </c>
      <c r="I7" s="50">
        <v>0</v>
      </c>
      <c r="J7" s="50">
        <v>0</v>
      </c>
      <c r="K7" s="50">
        <v>13</v>
      </c>
      <c r="L7" s="50">
        <v>13</v>
      </c>
      <c r="M7" s="50">
        <v>13</v>
      </c>
      <c r="N7" s="50">
        <v>25</v>
      </c>
      <c r="O7" s="50">
        <v>25</v>
      </c>
      <c r="P7" s="50">
        <v>25</v>
      </c>
    </row>
    <row r="8" spans="2:16" ht="24" x14ac:dyDescent="0.2">
      <c r="B8" s="47" t="s">
        <v>13</v>
      </c>
      <c r="C8" s="46">
        <v>4</v>
      </c>
      <c r="D8" s="50">
        <v>0</v>
      </c>
      <c r="E8" s="50">
        <v>0</v>
      </c>
      <c r="F8" s="50">
        <v>0</v>
      </c>
      <c r="G8" s="50">
        <v>0</v>
      </c>
      <c r="H8" s="50">
        <v>0</v>
      </c>
      <c r="I8" s="50">
        <v>0</v>
      </c>
      <c r="J8" s="50">
        <v>0</v>
      </c>
      <c r="K8" s="50">
        <v>13</v>
      </c>
      <c r="L8" s="50">
        <v>13</v>
      </c>
      <c r="M8" s="50">
        <v>25</v>
      </c>
      <c r="N8" s="50">
        <v>25</v>
      </c>
      <c r="O8" s="50">
        <v>25</v>
      </c>
      <c r="P8" s="50">
        <v>25</v>
      </c>
    </row>
    <row r="9" spans="2:16" ht="24" x14ac:dyDescent="0.2">
      <c r="B9" s="47" t="s">
        <v>14</v>
      </c>
      <c r="C9" s="46">
        <v>5</v>
      </c>
      <c r="D9" s="50">
        <v>0</v>
      </c>
      <c r="E9" s="50">
        <v>0</v>
      </c>
      <c r="F9" s="50">
        <v>0</v>
      </c>
      <c r="G9" s="50">
        <v>0</v>
      </c>
      <c r="H9" s="50">
        <v>0</v>
      </c>
      <c r="I9" s="50">
        <v>0</v>
      </c>
      <c r="J9" s="50">
        <v>0</v>
      </c>
      <c r="K9" s="50">
        <v>13</v>
      </c>
      <c r="L9" s="50">
        <v>13</v>
      </c>
      <c r="M9" s="50">
        <v>25</v>
      </c>
      <c r="N9" s="50">
        <v>25</v>
      </c>
      <c r="O9" s="50">
        <v>25</v>
      </c>
      <c r="P9" s="50">
        <v>25</v>
      </c>
    </row>
    <row r="10" spans="2:16" ht="24" x14ac:dyDescent="0.2">
      <c r="B10" s="47" t="s">
        <v>15</v>
      </c>
      <c r="C10" s="46">
        <v>6</v>
      </c>
      <c r="D10" s="50">
        <v>0</v>
      </c>
      <c r="E10" s="50">
        <v>0</v>
      </c>
      <c r="F10" s="50">
        <v>0</v>
      </c>
      <c r="G10" s="50">
        <v>0</v>
      </c>
      <c r="H10" s="50">
        <v>0</v>
      </c>
      <c r="I10" s="50">
        <v>0</v>
      </c>
      <c r="J10" s="50">
        <v>0</v>
      </c>
      <c r="K10" s="50">
        <v>25</v>
      </c>
      <c r="L10" s="50">
        <v>25</v>
      </c>
      <c r="M10" s="50">
        <v>50</v>
      </c>
      <c r="N10" s="50">
        <v>50</v>
      </c>
      <c r="O10" s="50">
        <v>50</v>
      </c>
      <c r="P10" s="50">
        <v>50</v>
      </c>
    </row>
    <row r="11" spans="2:16" ht="48" x14ac:dyDescent="0.2">
      <c r="B11" s="47" t="s">
        <v>16</v>
      </c>
      <c r="C11" s="46">
        <v>7</v>
      </c>
      <c r="D11" s="50">
        <v>0</v>
      </c>
      <c r="E11" s="50">
        <v>0</v>
      </c>
      <c r="F11" s="50">
        <v>0</v>
      </c>
      <c r="G11" s="50">
        <v>0</v>
      </c>
      <c r="H11" s="50">
        <v>0</v>
      </c>
      <c r="I11" s="50">
        <v>0</v>
      </c>
      <c r="J11" s="50">
        <v>0</v>
      </c>
      <c r="K11" s="50">
        <v>25</v>
      </c>
      <c r="L11" s="50">
        <v>25</v>
      </c>
      <c r="M11" s="50">
        <v>50</v>
      </c>
      <c r="N11" s="50">
        <v>50</v>
      </c>
      <c r="O11" s="50">
        <v>50</v>
      </c>
      <c r="P11" s="50">
        <v>50</v>
      </c>
    </row>
    <row r="12" spans="2:16" x14ac:dyDescent="0.2">
      <c r="B12" s="47" t="s">
        <v>17</v>
      </c>
      <c r="C12" s="46">
        <v>8</v>
      </c>
      <c r="D12" s="50">
        <v>0</v>
      </c>
      <c r="E12" s="50">
        <v>0</v>
      </c>
      <c r="F12" s="50">
        <v>0</v>
      </c>
      <c r="G12" s="50">
        <v>0</v>
      </c>
      <c r="H12" s="50">
        <v>0</v>
      </c>
      <c r="I12" s="50">
        <v>0</v>
      </c>
      <c r="J12" s="50">
        <v>0</v>
      </c>
      <c r="K12" s="50">
        <v>25</v>
      </c>
      <c r="L12" s="50">
        <v>25</v>
      </c>
      <c r="M12" s="50">
        <v>50</v>
      </c>
      <c r="N12" s="50">
        <v>50</v>
      </c>
      <c r="O12" s="50">
        <v>50</v>
      </c>
      <c r="P12" s="50">
        <v>50</v>
      </c>
    </row>
    <row r="15" spans="2:16" ht="15" x14ac:dyDescent="0.25">
      <c r="C15" s="2"/>
      <c r="D15" s="2"/>
      <c r="E15" s="2"/>
      <c r="F15" s="2"/>
    </row>
    <row r="16" spans="2:16" ht="15" x14ac:dyDescent="0.25">
      <c r="B16" s="6"/>
      <c r="C16" s="2"/>
      <c r="D16" s="2"/>
      <c r="E16" s="2"/>
      <c r="F16" s="2"/>
      <c r="L16" s="279" t="s">
        <v>187</v>
      </c>
      <c r="M16" s="279"/>
      <c r="N16" s="279"/>
      <c r="O16" s="279"/>
      <c r="P16" s="160"/>
    </row>
    <row r="17" spans="2:15" ht="15" x14ac:dyDescent="0.25">
      <c r="B17" s="161"/>
      <c r="C17" s="279" t="s">
        <v>186</v>
      </c>
      <c r="D17" s="279"/>
      <c r="E17" s="279"/>
      <c r="F17" s="43"/>
      <c r="G17" s="276" t="s">
        <v>185</v>
      </c>
      <c r="H17" s="276"/>
      <c r="I17" s="276"/>
      <c r="L17" s="7"/>
      <c r="M17" s="155" t="s">
        <v>162</v>
      </c>
      <c r="N17" s="155" t="s">
        <v>163</v>
      </c>
      <c r="O17" s="155" t="s">
        <v>188</v>
      </c>
    </row>
    <row r="18" spans="2:15" ht="15" x14ac:dyDescent="0.25">
      <c r="B18" s="16"/>
      <c r="C18" s="8" t="s">
        <v>162</v>
      </c>
      <c r="D18" s="8" t="s">
        <v>163</v>
      </c>
      <c r="E18" s="8" t="s">
        <v>55</v>
      </c>
      <c r="F18" s="43"/>
      <c r="G18" s="8" t="s">
        <v>162</v>
      </c>
      <c r="H18" s="8" t="s">
        <v>163</v>
      </c>
      <c r="I18" s="8" t="s">
        <v>55</v>
      </c>
      <c r="L18" s="17" t="s">
        <v>29</v>
      </c>
      <c r="M18" s="51">
        <f>'Languages aplicant'!M5</f>
        <v>0</v>
      </c>
      <c r="N18" s="51">
        <f>'Languages aplicant'!N5</f>
        <v>0</v>
      </c>
      <c r="O18" s="51">
        <f>'Languages aplicant'!O5</f>
        <v>0</v>
      </c>
    </row>
    <row r="19" spans="2:15" ht="15" x14ac:dyDescent="0.25">
      <c r="B19" s="16"/>
      <c r="C19" s="10">
        <f>'1o aplicante'!C6</f>
        <v>0</v>
      </c>
      <c r="D19" s="10">
        <f>Cônjuge!C6</f>
        <v>0</v>
      </c>
      <c r="E19" s="10">
        <f>'1o aplicante'!C6</f>
        <v>0</v>
      </c>
      <c r="F19" s="2"/>
      <c r="G19" s="18">
        <f>IF(OR(M18&lt;7,M19&lt;7,M20&lt;7,M21&lt;7),0,IF(OR(M18&lt;9,M19&lt;9,M20&lt;9,M21&lt;9),VLOOKUP(C19,C4:L12,10,FALSE),VLOOKUP(C19,C4:P12,12,FALSE)))</f>
        <v>0</v>
      </c>
      <c r="H19" s="18">
        <f>IF(OR(M18&lt;7,M19&lt;7,M20&lt;7,M21&lt;7),0,IF(OR(M18&lt;9,M19&lt;9,M20&lt;9,M21&lt;9),VLOOKUP(D19,C4:L12,10,FALSE),VLOOKUP(D19,C4:P12,12,FALSE)))</f>
        <v>0</v>
      </c>
      <c r="I19" s="18">
        <f>IF(OR(M18&lt;7,M19&lt;7,M20&lt;7,M21&lt;7),0,IF(OR(M18&lt;9,M19&lt;9,M20&lt;9,M21&lt;9),VLOOKUP(E19,C4:L12,10,FALSE),VLOOKUP(E19,C4:P12,12,FALSE)))</f>
        <v>0</v>
      </c>
      <c r="L19" s="17" t="s">
        <v>30</v>
      </c>
      <c r="M19" s="51">
        <f>'Languages aplicant'!M6</f>
        <v>0</v>
      </c>
      <c r="N19" s="51" t="e">
        <f>'Languages aplicant'!N6</f>
        <v>#N/A</v>
      </c>
      <c r="O19" s="51" t="e">
        <f>'Languages aplicant'!O6</f>
        <v>#N/A</v>
      </c>
    </row>
    <row r="20" spans="2:15" ht="15" x14ac:dyDescent="0.25">
      <c r="B20" s="6"/>
      <c r="C20" s="2"/>
      <c r="D20" s="2"/>
      <c r="E20" s="2"/>
      <c r="F20" s="2"/>
      <c r="L20" s="17" t="s">
        <v>31</v>
      </c>
      <c r="M20" s="51">
        <f>'Languages aplicant'!M7</f>
        <v>0</v>
      </c>
      <c r="N20" s="51" t="e">
        <f>'Languages aplicant'!N7</f>
        <v>#N/A</v>
      </c>
      <c r="O20" s="51" t="e">
        <f>'Languages aplicant'!O7</f>
        <v>#N/A</v>
      </c>
    </row>
    <row r="21" spans="2:15" ht="15" x14ac:dyDescent="0.25">
      <c r="B21" s="161"/>
      <c r="C21" s="2"/>
      <c r="D21" s="2"/>
      <c r="E21" s="43"/>
      <c r="F21" s="2"/>
      <c r="L21" s="17" t="s">
        <v>32</v>
      </c>
      <c r="M21" s="51">
        <f>'Languages aplicant'!M8</f>
        <v>0</v>
      </c>
      <c r="N21" s="51" t="e">
        <f>'Languages aplicant'!N8</f>
        <v>#N/A</v>
      </c>
      <c r="O21" s="51" t="e">
        <f>'Languages aplicant'!O8</f>
        <v>#N/A</v>
      </c>
    </row>
    <row r="22" spans="2:15" ht="15" x14ac:dyDescent="0.25">
      <c r="B22" s="16"/>
      <c r="C22" s="2"/>
      <c r="D22" s="2"/>
      <c r="E22" s="52"/>
      <c r="F22" s="2"/>
      <c r="L22" s="17"/>
      <c r="M22" s="9"/>
      <c r="N22" s="18"/>
      <c r="O22" s="18"/>
    </row>
  </sheetData>
  <mergeCells count="4">
    <mergeCell ref="C17:E17"/>
    <mergeCell ref="D3:P3"/>
    <mergeCell ref="G17:I17"/>
    <mergeCell ref="L16:O16"/>
  </mergeCells>
  <pageMargins left="0.511811024" right="0.511811024" top="0.78740157499999996" bottom="0.78740157499999996" header="0.31496062000000002" footer="0.3149606200000000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EEAAA-A48F-48FA-8807-02E56C75EA36}">
  <sheetPr codeName="Planilha1"/>
  <dimension ref="B2:I25"/>
  <sheetViews>
    <sheetView workbookViewId="0">
      <selection activeCell="E25" sqref="E25"/>
    </sheetView>
  </sheetViews>
  <sheetFormatPr defaultColWidth="8.7109375" defaultRowHeight="15" x14ac:dyDescent="0.25"/>
  <cols>
    <col min="1" max="1" width="4.7109375" style="2" customWidth="1"/>
    <col min="2" max="2" width="52" style="2" customWidth="1"/>
    <col min="3" max="3" width="9.140625" style="2" customWidth="1"/>
    <col min="4" max="4" width="34.85546875" style="2" customWidth="1"/>
    <col min="5" max="19" width="23.7109375" style="2" customWidth="1"/>
    <col min="20" max="16384" width="8.7109375" style="2"/>
  </cols>
  <sheetData>
    <row r="2" spans="2:9" x14ac:dyDescent="0.25">
      <c r="B2" s="249" t="s">
        <v>4</v>
      </c>
      <c r="C2" s="16"/>
      <c r="D2" s="242" t="s">
        <v>48</v>
      </c>
      <c r="E2" s="242"/>
      <c r="F2" s="242"/>
      <c r="G2" s="242"/>
      <c r="H2" s="242"/>
      <c r="I2" s="242"/>
    </row>
    <row r="3" spans="2:9" ht="15.75" thickBot="1" x14ac:dyDescent="0.3">
      <c r="B3" s="250"/>
      <c r="C3" s="38"/>
      <c r="D3" s="38">
        <v>0</v>
      </c>
      <c r="E3" s="38">
        <v>1</v>
      </c>
      <c r="F3" s="38">
        <v>2</v>
      </c>
      <c r="G3" s="38">
        <v>3</v>
      </c>
      <c r="H3" s="38">
        <v>4</v>
      </c>
      <c r="I3" s="38">
        <v>5</v>
      </c>
    </row>
    <row r="4" spans="2:9" ht="15.75" thickBot="1" x14ac:dyDescent="0.3">
      <c r="B4" s="14" t="s">
        <v>10</v>
      </c>
      <c r="C4" s="38">
        <v>1</v>
      </c>
      <c r="D4" s="35">
        <v>0</v>
      </c>
      <c r="E4" s="35">
        <v>0</v>
      </c>
      <c r="F4" s="35">
        <v>0</v>
      </c>
      <c r="G4" s="35">
        <v>0</v>
      </c>
      <c r="H4" s="35">
        <v>0</v>
      </c>
      <c r="I4" s="35">
        <v>0</v>
      </c>
    </row>
    <row r="5" spans="2:9" ht="15.75" thickBot="1" x14ac:dyDescent="0.3">
      <c r="B5" s="14" t="s">
        <v>11</v>
      </c>
      <c r="C5" s="38">
        <v>2</v>
      </c>
      <c r="D5" s="35">
        <v>0</v>
      </c>
      <c r="E5" s="35">
        <v>0</v>
      </c>
      <c r="F5" s="35">
        <v>0</v>
      </c>
      <c r="G5" s="35">
        <v>0</v>
      </c>
      <c r="H5" s="35">
        <v>0</v>
      </c>
      <c r="I5" s="35">
        <v>0</v>
      </c>
    </row>
    <row r="6" spans="2:9" ht="43.5" thickBot="1" x14ac:dyDescent="0.3">
      <c r="B6" s="14" t="s">
        <v>12</v>
      </c>
      <c r="C6" s="38">
        <v>3</v>
      </c>
      <c r="D6" s="35">
        <v>0</v>
      </c>
      <c r="E6" s="35">
        <v>13</v>
      </c>
      <c r="F6" s="35">
        <v>25</v>
      </c>
      <c r="G6" s="35">
        <v>25</v>
      </c>
      <c r="H6" s="35">
        <v>25</v>
      </c>
      <c r="I6" s="35">
        <v>25</v>
      </c>
    </row>
    <row r="7" spans="2:9" ht="29.25" thickBot="1" x14ac:dyDescent="0.3">
      <c r="B7" s="14" t="s">
        <v>13</v>
      </c>
      <c r="C7" s="38">
        <v>4</v>
      </c>
      <c r="D7" s="35">
        <v>0</v>
      </c>
      <c r="E7" s="35">
        <v>13</v>
      </c>
      <c r="F7" s="35">
        <v>25</v>
      </c>
      <c r="G7" s="35">
        <v>25</v>
      </c>
      <c r="H7" s="35">
        <v>25</v>
      </c>
      <c r="I7" s="35">
        <v>25</v>
      </c>
    </row>
    <row r="8" spans="2:9" ht="43.5" thickBot="1" x14ac:dyDescent="0.3">
      <c r="B8" s="14" t="s">
        <v>14</v>
      </c>
      <c r="C8" s="38">
        <v>5</v>
      </c>
      <c r="D8" s="35">
        <v>0</v>
      </c>
      <c r="E8" s="35">
        <v>13</v>
      </c>
      <c r="F8" s="35">
        <v>25</v>
      </c>
      <c r="G8" s="35">
        <v>25</v>
      </c>
      <c r="H8" s="35">
        <v>25</v>
      </c>
      <c r="I8" s="35">
        <v>25</v>
      </c>
    </row>
    <row r="9" spans="2:9" ht="29.25" thickBot="1" x14ac:dyDescent="0.3">
      <c r="B9" s="14" t="s">
        <v>15</v>
      </c>
      <c r="C9" s="38">
        <v>6</v>
      </c>
      <c r="D9" s="35">
        <v>0</v>
      </c>
      <c r="E9" s="35">
        <v>25</v>
      </c>
      <c r="F9" s="35">
        <v>50</v>
      </c>
      <c r="G9" s="35">
        <v>50</v>
      </c>
      <c r="H9" s="35">
        <v>50</v>
      </c>
      <c r="I9" s="35">
        <v>50</v>
      </c>
    </row>
    <row r="10" spans="2:9" ht="72" thickBot="1" x14ac:dyDescent="0.3">
      <c r="B10" s="14" t="s">
        <v>16</v>
      </c>
      <c r="C10" s="38">
        <v>7</v>
      </c>
      <c r="D10" s="35">
        <v>0</v>
      </c>
      <c r="E10" s="35">
        <v>25</v>
      </c>
      <c r="F10" s="35">
        <v>50</v>
      </c>
      <c r="G10" s="35">
        <v>50</v>
      </c>
      <c r="H10" s="35">
        <v>50</v>
      </c>
      <c r="I10" s="35">
        <v>50</v>
      </c>
    </row>
    <row r="11" spans="2:9" x14ac:dyDescent="0.25">
      <c r="B11" s="14" t="s">
        <v>17</v>
      </c>
      <c r="C11" s="38">
        <v>8</v>
      </c>
      <c r="D11" s="36">
        <v>0</v>
      </c>
      <c r="E11" s="35">
        <v>25</v>
      </c>
      <c r="F11" s="35">
        <v>50</v>
      </c>
      <c r="G11" s="35">
        <v>50</v>
      </c>
      <c r="H11" s="35">
        <v>50</v>
      </c>
      <c r="I11" s="35">
        <v>50</v>
      </c>
    </row>
    <row r="12" spans="2:9" x14ac:dyDescent="0.25">
      <c r="D12" s="37"/>
      <c r="E12" s="16"/>
      <c r="F12" s="16"/>
      <c r="G12" s="16"/>
      <c r="H12" s="16"/>
      <c r="I12" s="16"/>
    </row>
    <row r="13" spans="2:9" x14ac:dyDescent="0.25">
      <c r="D13" s="16"/>
      <c r="E13" s="16"/>
      <c r="F13" s="16"/>
      <c r="G13" s="16"/>
      <c r="H13" s="16"/>
      <c r="I13" s="16"/>
    </row>
    <row r="14" spans="2:9" x14ac:dyDescent="0.25">
      <c r="D14" s="16"/>
      <c r="E14" s="16"/>
      <c r="F14" s="16"/>
      <c r="G14" s="16"/>
      <c r="H14" s="16"/>
      <c r="I14" s="16"/>
    </row>
    <row r="15" spans="2:9" x14ac:dyDescent="0.25">
      <c r="B15" s="6"/>
      <c r="E15" s="279" t="s">
        <v>186</v>
      </c>
      <c r="F15" s="279"/>
      <c r="G15" s="279"/>
    </row>
    <row r="16" spans="2:9" x14ac:dyDescent="0.25">
      <c r="B16" s="16"/>
      <c r="D16" s="52"/>
      <c r="E16" s="8" t="s">
        <v>162</v>
      </c>
      <c r="F16" s="8" t="s">
        <v>163</v>
      </c>
      <c r="G16" s="8" t="s">
        <v>55</v>
      </c>
    </row>
    <row r="17" spans="2:7" x14ac:dyDescent="0.25">
      <c r="B17" s="16"/>
      <c r="D17" s="52"/>
      <c r="E17" s="10">
        <f>'Level of education'!G4</f>
        <v>0</v>
      </c>
      <c r="F17" s="10">
        <f>'Level of education'!H4</f>
        <v>0</v>
      </c>
      <c r="G17" s="10">
        <f>'Level of education'!I4</f>
        <v>0</v>
      </c>
    </row>
    <row r="18" spans="2:7" x14ac:dyDescent="0.25">
      <c r="B18" s="16"/>
    </row>
    <row r="19" spans="2:7" x14ac:dyDescent="0.25">
      <c r="B19" s="16"/>
      <c r="E19" s="279" t="s">
        <v>190</v>
      </c>
      <c r="F19" s="279"/>
      <c r="G19" s="279"/>
    </row>
    <row r="20" spans="2:7" x14ac:dyDescent="0.25">
      <c r="E20" s="8" t="s">
        <v>162</v>
      </c>
      <c r="F20" s="8" t="s">
        <v>163</v>
      </c>
      <c r="G20" s="8" t="s">
        <v>55</v>
      </c>
    </row>
    <row r="21" spans="2:7" x14ac:dyDescent="0.25">
      <c r="B21" s="6"/>
      <c r="E21" s="10">
        <f>Work!G14</f>
        <v>0</v>
      </c>
      <c r="F21" s="10">
        <f>Work!H14</f>
        <v>0</v>
      </c>
      <c r="G21" s="10">
        <f>Work!I14</f>
        <v>0</v>
      </c>
    </row>
    <row r="22" spans="2:7" x14ac:dyDescent="0.25">
      <c r="B22" s="16"/>
    </row>
    <row r="23" spans="2:7" x14ac:dyDescent="0.25">
      <c r="B23" s="16"/>
      <c r="E23" s="276" t="s">
        <v>189</v>
      </c>
      <c r="F23" s="276"/>
      <c r="G23" s="276"/>
    </row>
    <row r="24" spans="2:7" x14ac:dyDescent="0.25">
      <c r="B24" s="16"/>
      <c r="E24" s="8" t="s">
        <v>162</v>
      </c>
      <c r="F24" s="8" t="s">
        <v>163</v>
      </c>
      <c r="G24" s="8" t="s">
        <v>55</v>
      </c>
    </row>
    <row r="25" spans="2:7" x14ac:dyDescent="0.25">
      <c r="B25" s="16"/>
      <c r="E25" s="162" t="e">
        <f>VLOOKUP(E17,$C$4:$I$11,IF(E21=0,2,IF(E21=1,3,IF(E21=2,4,IF(E21=3,5,IF(E21=4,6,IF(E21=5,7,"Erro")))))),FALSE)</f>
        <v>#N/A</v>
      </c>
      <c r="F25" s="162" t="e">
        <f t="shared" ref="F25:G25" si="0">VLOOKUP(F17,$C$4:$I$11,IF(F21=0,2,IF(F21=1,3,IF(F21=2,4,IF(F21=3,5,IF(F21=4,6,IF(F21=5,7,"Erro")))))),FALSE)</f>
        <v>#N/A</v>
      </c>
      <c r="G25" s="162" t="e">
        <f t="shared" si="0"/>
        <v>#N/A</v>
      </c>
    </row>
  </sheetData>
  <sheetProtection algorithmName="SHA-512" hashValue="sKwuzd+AifcUutizzHSBGcc2vl3a/IVzF7HEZ2Db0ps/h4DGk449YJn05vXBZ+55is5e866o5VfbhIuh3liOmQ==" saltValue="/EPg/FlAhOv6bagTfU11sA==" spinCount="100000" sheet="1" objects="1" scenarios="1"/>
  <mergeCells count="5">
    <mergeCell ref="E15:G15"/>
    <mergeCell ref="E19:G19"/>
    <mergeCell ref="E23:G23"/>
    <mergeCell ref="B2:B3"/>
    <mergeCell ref="D2:I2"/>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6842-54A5-4BD0-9F5F-CB0F847CD79E}">
  <sheetPr codeName="Planilha4"/>
  <dimension ref="B2:L19"/>
  <sheetViews>
    <sheetView workbookViewId="0">
      <selection activeCell="K26" sqref="K26"/>
    </sheetView>
  </sheetViews>
  <sheetFormatPr defaultColWidth="8.7109375" defaultRowHeight="15" x14ac:dyDescent="0.25"/>
  <cols>
    <col min="1" max="1" width="8.7109375" style="2"/>
    <col min="2" max="2" width="44.85546875" style="2" customWidth="1"/>
    <col min="3" max="8" width="10.140625" style="2" customWidth="1"/>
    <col min="9" max="9" width="8.7109375" style="2"/>
    <col min="10" max="10" width="21.5703125" style="2" customWidth="1"/>
    <col min="11" max="11" width="22.140625" style="2" customWidth="1"/>
    <col min="12" max="12" width="14.42578125" style="2" customWidth="1"/>
    <col min="13" max="16384" width="8.7109375" style="2"/>
  </cols>
  <sheetData>
    <row r="2" spans="2:12" ht="18.95" customHeight="1" thickBot="1" x14ac:dyDescent="0.3">
      <c r="C2" s="281" t="s">
        <v>57</v>
      </c>
      <c r="D2" s="281"/>
      <c r="E2" s="281"/>
      <c r="F2" s="281"/>
      <c r="G2" s="281"/>
      <c r="H2" s="281"/>
      <c r="J2" s="279" t="s">
        <v>57</v>
      </c>
      <c r="K2" s="279"/>
      <c r="L2" s="279"/>
    </row>
    <row r="3" spans="2:12" ht="15.75" thickBot="1" x14ac:dyDescent="0.3">
      <c r="B3" s="39" t="s">
        <v>58</v>
      </c>
      <c r="C3" s="40">
        <v>0</v>
      </c>
      <c r="D3" s="40">
        <v>1</v>
      </c>
      <c r="E3" s="40">
        <v>2</v>
      </c>
      <c r="F3" s="40">
        <v>3</v>
      </c>
      <c r="G3" s="40">
        <v>4</v>
      </c>
      <c r="H3" s="40">
        <v>5</v>
      </c>
      <c r="J3" s="8" t="s">
        <v>162</v>
      </c>
      <c r="K3" s="8" t="s">
        <v>163</v>
      </c>
      <c r="L3" s="8" t="s">
        <v>55</v>
      </c>
    </row>
    <row r="4" spans="2:12" ht="15.75" thickBot="1" x14ac:dyDescent="0.3">
      <c r="B4" s="40">
        <v>0</v>
      </c>
      <c r="C4" s="41">
        <v>0</v>
      </c>
      <c r="D4" s="41">
        <v>0</v>
      </c>
      <c r="E4" s="41">
        <v>0</v>
      </c>
      <c r="F4" s="41">
        <v>0</v>
      </c>
      <c r="G4" s="41">
        <v>0</v>
      </c>
      <c r="H4" s="41">
        <v>0</v>
      </c>
      <c r="J4" s="10">
        <f>Work!G14</f>
        <v>0</v>
      </c>
      <c r="K4" s="10">
        <f>Work!H14</f>
        <v>0</v>
      </c>
      <c r="L4" s="10">
        <f>Work!I14</f>
        <v>0</v>
      </c>
    </row>
    <row r="5" spans="2:12" ht="15.75" thickBot="1" x14ac:dyDescent="0.3">
      <c r="B5" s="40">
        <v>1</v>
      </c>
      <c r="C5" s="41">
        <v>0</v>
      </c>
      <c r="D5" s="41">
        <v>13</v>
      </c>
      <c r="E5" s="41">
        <v>25</v>
      </c>
      <c r="F5" s="41">
        <v>25</v>
      </c>
      <c r="G5" s="41">
        <v>25</v>
      </c>
      <c r="H5" s="41">
        <v>25</v>
      </c>
    </row>
    <row r="6" spans="2:12" ht="15.75" thickBot="1" x14ac:dyDescent="0.3">
      <c r="B6" s="40">
        <v>2</v>
      </c>
      <c r="C6" s="41">
        <v>0</v>
      </c>
      <c r="D6" s="41">
        <v>13</v>
      </c>
      <c r="E6" s="41">
        <v>25</v>
      </c>
      <c r="F6" s="41">
        <v>25</v>
      </c>
      <c r="G6" s="41">
        <v>25</v>
      </c>
      <c r="H6" s="41">
        <v>25</v>
      </c>
      <c r="J6" s="279" t="s">
        <v>58</v>
      </c>
      <c r="K6" s="279"/>
      <c r="L6" s="279"/>
    </row>
    <row r="7" spans="2:12" x14ac:dyDescent="0.25">
      <c r="B7" s="40">
        <v>3</v>
      </c>
      <c r="C7" s="41">
        <v>0</v>
      </c>
      <c r="D7" s="41">
        <v>25</v>
      </c>
      <c r="E7" s="41">
        <v>50</v>
      </c>
      <c r="F7" s="41">
        <v>50</v>
      </c>
      <c r="G7" s="41">
        <v>50</v>
      </c>
      <c r="H7" s="41">
        <v>50</v>
      </c>
      <c r="J7" s="8" t="s">
        <v>162</v>
      </c>
      <c r="K7" s="8" t="s">
        <v>163</v>
      </c>
      <c r="L7" s="8" t="s">
        <v>55</v>
      </c>
    </row>
    <row r="8" spans="2:12" x14ac:dyDescent="0.25">
      <c r="J8" s="10">
        <f>Work!G5</f>
        <v>0</v>
      </c>
      <c r="K8" s="10">
        <f>Work!H5</f>
        <v>0</v>
      </c>
      <c r="L8" s="10">
        <f>Work!I5</f>
        <v>0</v>
      </c>
    </row>
    <row r="10" spans="2:12" x14ac:dyDescent="0.25">
      <c r="B10" s="6"/>
      <c r="J10" s="276" t="s">
        <v>191</v>
      </c>
      <c r="K10" s="276"/>
      <c r="L10" s="276"/>
    </row>
    <row r="11" spans="2:12" x14ac:dyDescent="0.25">
      <c r="B11" s="161"/>
      <c r="J11" s="8" t="s">
        <v>162</v>
      </c>
      <c r="K11" s="8" t="s">
        <v>163</v>
      </c>
      <c r="L11" s="8" t="s">
        <v>55</v>
      </c>
    </row>
    <row r="12" spans="2:12" ht="18" customHeight="1" x14ac:dyDescent="0.25">
      <c r="B12" s="16"/>
      <c r="J12" s="162">
        <f>HLOOKUP(J4,B3:H7,IF(J8=0,2,IF(J8=1,3,IF(J8=2,4,IF(J8=3,5,"Erro")))))</f>
        <v>0</v>
      </c>
      <c r="K12" s="162">
        <f>HLOOKUP(K4,B3:H7,IF(K8=0,2,IF(K8=1,3,IF(K8=2,4,IF(K8=3,5,"Erro")))))</f>
        <v>0</v>
      </c>
      <c r="L12" s="162">
        <f>HLOOKUP(L4,B3:H7,IF(L8=0,2,IF(L8=1,3,IF(L8=2,4,IF(L8=3,5,"Erro")))))</f>
        <v>0</v>
      </c>
    </row>
    <row r="13" spans="2:12" x14ac:dyDescent="0.25">
      <c r="B13" s="161"/>
      <c r="C13" s="42"/>
      <c r="D13" s="42"/>
      <c r="E13" s="42"/>
      <c r="F13" s="42"/>
      <c r="G13" s="42"/>
    </row>
    <row r="14" spans="2:12" x14ac:dyDescent="0.25">
      <c r="B14" s="16"/>
    </row>
    <row r="15" spans="2:12" x14ac:dyDescent="0.25">
      <c r="B15" s="6"/>
    </row>
    <row r="16" spans="2:12" x14ac:dyDescent="0.25">
      <c r="B16" s="161"/>
    </row>
    <row r="17" spans="2:2" x14ac:dyDescent="0.25">
      <c r="B17" s="16"/>
    </row>
    <row r="18" spans="2:2" x14ac:dyDescent="0.25">
      <c r="B18" s="161"/>
    </row>
    <row r="19" spans="2:2" x14ac:dyDescent="0.25">
      <c r="B19" s="16"/>
    </row>
  </sheetData>
  <sheetProtection algorithmName="SHA-512" hashValue="er2EJqlOtzWx0d+0PBHQq36hwqtWciA1z3abenQCgCiDTIcY44sgV9wQBofq8VmNXcyxtl3M9ovXPyGHP0uB3Q==" saltValue="IQvgygWhtposQQrivbKTvQ==" spinCount="100000" sheet="1" objects="1" scenarios="1"/>
  <mergeCells count="4">
    <mergeCell ref="C2:H2"/>
    <mergeCell ref="J6:L6"/>
    <mergeCell ref="J10:L10"/>
    <mergeCell ref="J2:L2"/>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303D-F86A-4C20-99A7-357D35EF5371}">
  <sheetPr codeName="Planilha2"/>
  <dimension ref="A1:AQ67"/>
  <sheetViews>
    <sheetView workbookViewId="0">
      <selection activeCell="T13" sqref="T13"/>
    </sheetView>
  </sheetViews>
  <sheetFormatPr defaultRowHeight="15" x14ac:dyDescent="0.25"/>
  <cols>
    <col min="1" max="1" width="8.7109375" style="16"/>
    <col min="2" max="2" width="23.5703125" customWidth="1"/>
    <col min="3" max="4" width="6.85546875" customWidth="1"/>
    <col min="5" max="16" width="6.85546875" style="2" customWidth="1"/>
    <col min="17" max="17" width="12.42578125" style="2" customWidth="1"/>
    <col min="18" max="18" width="13.140625" style="2" customWidth="1"/>
    <col min="19" max="19" width="12" style="2" customWidth="1"/>
    <col min="20" max="20" width="13.140625" style="2" customWidth="1"/>
    <col min="21" max="21" width="12.7109375" style="2" customWidth="1"/>
    <col min="22" max="43" width="8.7109375" style="2"/>
  </cols>
  <sheetData>
    <row r="1" spans="1:21" s="2" customFormat="1" x14ac:dyDescent="0.25">
      <c r="A1" s="16"/>
    </row>
    <row r="2" spans="1:21" ht="18.95" customHeight="1" x14ac:dyDescent="0.25">
      <c r="C2" s="282" t="s">
        <v>59</v>
      </c>
      <c r="D2" s="282"/>
      <c r="E2" s="282"/>
      <c r="F2" s="282"/>
      <c r="G2" s="282"/>
      <c r="H2" s="282"/>
      <c r="I2" s="282"/>
      <c r="J2" s="282"/>
      <c r="K2" s="282"/>
      <c r="L2" s="282"/>
      <c r="M2" s="282"/>
      <c r="N2" s="282"/>
      <c r="O2" s="282"/>
      <c r="Q2" s="243" t="s">
        <v>168</v>
      </c>
      <c r="R2" s="243"/>
      <c r="S2" s="243"/>
      <c r="T2" s="243"/>
      <c r="U2" s="243"/>
    </row>
    <row r="3" spans="1:21" ht="15.75" thickBot="1" x14ac:dyDescent="0.3">
      <c r="B3" s="32" t="s">
        <v>56</v>
      </c>
      <c r="C3" s="33">
        <v>0</v>
      </c>
      <c r="D3" s="33">
        <v>1</v>
      </c>
      <c r="E3" s="32">
        <v>2</v>
      </c>
      <c r="F3" s="33">
        <v>3</v>
      </c>
      <c r="G3" s="33">
        <v>4</v>
      </c>
      <c r="H3" s="32">
        <v>5</v>
      </c>
      <c r="I3" s="33">
        <v>6</v>
      </c>
      <c r="J3" s="33">
        <v>7</v>
      </c>
      <c r="K3" s="32">
        <v>8</v>
      </c>
      <c r="L3" s="33">
        <v>9</v>
      </c>
      <c r="M3" s="32">
        <v>10</v>
      </c>
      <c r="N3" s="33">
        <v>11</v>
      </c>
      <c r="O3" s="33">
        <v>12</v>
      </c>
      <c r="Q3" s="7"/>
      <c r="R3" s="8" t="s">
        <v>162</v>
      </c>
      <c r="S3" s="8" t="s">
        <v>163</v>
      </c>
      <c r="T3" s="8" t="s">
        <v>166</v>
      </c>
      <c r="U3" s="155"/>
    </row>
    <row r="4" spans="1:21" ht="15.75" thickBot="1" x14ac:dyDescent="0.3">
      <c r="B4" s="34">
        <v>0</v>
      </c>
      <c r="C4" s="34">
        <v>0</v>
      </c>
      <c r="D4" s="34">
        <v>0</v>
      </c>
      <c r="E4" s="34">
        <v>0</v>
      </c>
      <c r="F4" s="34">
        <v>0</v>
      </c>
      <c r="G4" s="34">
        <v>0</v>
      </c>
      <c r="H4" s="34">
        <v>0</v>
      </c>
      <c r="I4" s="34">
        <v>0</v>
      </c>
      <c r="J4" s="34">
        <v>0</v>
      </c>
      <c r="K4" s="34">
        <v>0</v>
      </c>
      <c r="L4" s="34">
        <v>0</v>
      </c>
      <c r="M4" s="34">
        <v>0</v>
      </c>
      <c r="N4" s="34">
        <v>0</v>
      </c>
      <c r="O4" s="34">
        <v>0</v>
      </c>
      <c r="Q4" s="17" t="s">
        <v>29</v>
      </c>
      <c r="R4" s="156">
        <f>'Languages aplicant'!M5</f>
        <v>0</v>
      </c>
      <c r="S4" s="156">
        <f>'Languages aplicant'!N5</f>
        <v>0</v>
      </c>
      <c r="T4" s="156">
        <f>'Languages aplicant'!O5</f>
        <v>0</v>
      </c>
      <c r="U4" s="9"/>
    </row>
    <row r="5" spans="1:21" ht="15.75" thickBot="1" x14ac:dyDescent="0.3">
      <c r="B5" s="34">
        <v>1</v>
      </c>
      <c r="C5" s="34">
        <v>0</v>
      </c>
      <c r="D5" s="34">
        <v>0</v>
      </c>
      <c r="E5" s="34">
        <v>0</v>
      </c>
      <c r="F5" s="34">
        <v>0</v>
      </c>
      <c r="G5" s="34">
        <v>0</v>
      </c>
      <c r="H5" s="34">
        <v>0</v>
      </c>
      <c r="I5" s="34">
        <v>0</v>
      </c>
      <c r="J5" s="34">
        <v>13</v>
      </c>
      <c r="K5" s="34">
        <v>13</v>
      </c>
      <c r="L5" s="34">
        <v>25</v>
      </c>
      <c r="M5" s="34">
        <v>25</v>
      </c>
      <c r="N5" s="34">
        <v>25</v>
      </c>
      <c r="O5" s="34">
        <v>25</v>
      </c>
      <c r="Q5" s="17" t="s">
        <v>30</v>
      </c>
      <c r="R5" s="156">
        <f>'Languages aplicant'!M6</f>
        <v>0</v>
      </c>
      <c r="S5" s="156" t="e">
        <f>'Languages aplicant'!N6</f>
        <v>#N/A</v>
      </c>
      <c r="T5" s="156" t="e">
        <f>'Languages aplicant'!O6</f>
        <v>#N/A</v>
      </c>
      <c r="U5" s="9"/>
    </row>
    <row r="6" spans="1:21" ht="15.75" thickBot="1" x14ac:dyDescent="0.3">
      <c r="B6" s="34">
        <v>2</v>
      </c>
      <c r="C6" s="34">
        <v>0</v>
      </c>
      <c r="D6" s="34">
        <v>0</v>
      </c>
      <c r="E6" s="34">
        <v>0</v>
      </c>
      <c r="F6" s="34">
        <v>0</v>
      </c>
      <c r="G6" s="34">
        <v>0</v>
      </c>
      <c r="H6" s="34">
        <v>0</v>
      </c>
      <c r="I6" s="34">
        <v>0</v>
      </c>
      <c r="J6" s="34">
        <v>25</v>
      </c>
      <c r="K6" s="34">
        <v>25</v>
      </c>
      <c r="L6" s="34">
        <v>25</v>
      </c>
      <c r="M6" s="34">
        <v>25</v>
      </c>
      <c r="N6" s="34">
        <v>25</v>
      </c>
      <c r="O6" s="34">
        <v>25</v>
      </c>
      <c r="Q6" s="17" t="s">
        <v>31</v>
      </c>
      <c r="R6" s="156">
        <f>'Languages aplicant'!M7</f>
        <v>0</v>
      </c>
      <c r="S6" s="156" t="e">
        <f>'Languages aplicant'!N7</f>
        <v>#N/A</v>
      </c>
      <c r="T6" s="156" t="e">
        <f>'Languages aplicant'!O7</f>
        <v>#N/A</v>
      </c>
      <c r="U6" s="9"/>
    </row>
    <row r="7" spans="1:21" s="2" customFormat="1" x14ac:dyDescent="0.25">
      <c r="A7" s="16"/>
      <c r="B7" s="34">
        <v>3</v>
      </c>
      <c r="C7" s="34">
        <v>0</v>
      </c>
      <c r="D7" s="34">
        <v>0</v>
      </c>
      <c r="E7" s="34">
        <v>0</v>
      </c>
      <c r="F7" s="34">
        <v>0</v>
      </c>
      <c r="G7" s="34">
        <v>0</v>
      </c>
      <c r="H7" s="34">
        <v>0</v>
      </c>
      <c r="I7" s="34">
        <v>0</v>
      </c>
      <c r="J7" s="34">
        <v>25</v>
      </c>
      <c r="K7" s="34">
        <v>25</v>
      </c>
      <c r="L7" s="34">
        <v>50</v>
      </c>
      <c r="M7" s="34">
        <v>50</v>
      </c>
      <c r="N7" s="34">
        <v>50</v>
      </c>
      <c r="O7" s="34">
        <v>50</v>
      </c>
      <c r="Q7" s="17" t="s">
        <v>32</v>
      </c>
      <c r="R7" s="156">
        <f>'Languages aplicant'!M8</f>
        <v>0</v>
      </c>
      <c r="S7" s="156" t="e">
        <f>'Languages aplicant'!N8</f>
        <v>#N/A</v>
      </c>
      <c r="T7" s="156" t="e">
        <f>'Languages aplicant'!O8</f>
        <v>#N/A</v>
      </c>
      <c r="U7" s="9"/>
    </row>
    <row r="8" spans="1:21" s="2" customFormat="1" x14ac:dyDescent="0.25">
      <c r="A8" s="16"/>
      <c r="Q8" s="17"/>
      <c r="R8" s="9"/>
      <c r="S8" s="18"/>
      <c r="T8" s="18"/>
      <c r="U8" s="18"/>
    </row>
    <row r="9" spans="1:21" s="2" customFormat="1" x14ac:dyDescent="0.25">
      <c r="A9" s="16"/>
    </row>
    <row r="10" spans="1:21" s="2" customFormat="1" x14ac:dyDescent="0.25">
      <c r="A10" s="16"/>
    </row>
    <row r="11" spans="1:21" s="2" customFormat="1" ht="15.75" thickBot="1" x14ac:dyDescent="0.3">
      <c r="A11" s="16"/>
      <c r="B11" s="6" t="s">
        <v>7</v>
      </c>
      <c r="E11" s="43" t="s">
        <v>60</v>
      </c>
      <c r="F11" s="43"/>
      <c r="R11" s="279" t="s">
        <v>49</v>
      </c>
      <c r="S11" s="279"/>
      <c r="T11" s="279"/>
    </row>
    <row r="12" spans="1:21" s="2" customFormat="1" x14ac:dyDescent="0.25">
      <c r="A12" s="16"/>
      <c r="B12" s="41" t="s">
        <v>58</v>
      </c>
      <c r="E12" s="43" t="e">
        <f>IF(OR(T4&lt;7,T5&lt;7,T6&lt;7,T7&lt;7),0,IF(OR(T4&lt;9,T5&lt;9,T6&lt;9,T7&lt;9),VLOOKUP(R13,B3:K7,10,FALSE),VLOOKUP(R13,B3:O7,12,FALSE)))</f>
        <v>#N/A</v>
      </c>
      <c r="F12" s="43"/>
      <c r="Q12" s="31" t="s">
        <v>61</v>
      </c>
      <c r="R12" s="8" t="s">
        <v>162</v>
      </c>
      <c r="S12" s="8" t="s">
        <v>163</v>
      </c>
      <c r="T12" s="8" t="s">
        <v>7</v>
      </c>
    </row>
    <row r="13" spans="1:21" s="2" customFormat="1" x14ac:dyDescent="0.25">
      <c r="A13" s="16"/>
      <c r="B13" s="16">
        <f>T13</f>
        <v>0</v>
      </c>
      <c r="R13" s="10">
        <f>Work!G5</f>
        <v>0</v>
      </c>
      <c r="S13" s="10">
        <f>Work!H5</f>
        <v>0</v>
      </c>
      <c r="T13" s="10">
        <f>Work!I5</f>
        <v>0</v>
      </c>
    </row>
    <row r="14" spans="1:21" s="2" customFormat="1" x14ac:dyDescent="0.25">
      <c r="A14" s="16"/>
      <c r="B14" s="16"/>
    </row>
    <row r="15" spans="1:21" s="2" customFormat="1" x14ac:dyDescent="0.25">
      <c r="A15" s="16"/>
      <c r="B15" s="16"/>
    </row>
    <row r="16" spans="1:21" s="2" customFormat="1" ht="15.75" thickBot="1" x14ac:dyDescent="0.3">
      <c r="A16" s="16"/>
      <c r="B16" s="6" t="s">
        <v>47</v>
      </c>
      <c r="R16" s="276" t="s">
        <v>192</v>
      </c>
      <c r="S16" s="276"/>
      <c r="T16" s="276"/>
    </row>
    <row r="17" spans="1:20" s="2" customFormat="1" x14ac:dyDescent="0.25">
      <c r="A17" s="16"/>
      <c r="B17" s="41" t="s">
        <v>58</v>
      </c>
      <c r="E17" s="43" t="s">
        <v>60</v>
      </c>
      <c r="F17" s="43"/>
      <c r="R17" s="8" t="s">
        <v>162</v>
      </c>
      <c r="S17" s="8" t="s">
        <v>163</v>
      </c>
      <c r="T17" s="8" t="s">
        <v>55</v>
      </c>
    </row>
    <row r="18" spans="1:20" s="2" customFormat="1" x14ac:dyDescent="0.25">
      <c r="A18" s="16"/>
      <c r="B18" s="16">
        <f>R13</f>
        <v>0</v>
      </c>
      <c r="E18" s="43">
        <f>IF(OR(R4&lt;7,R5&lt;7,R6&lt;7,R7&lt;7),0,IF(OR(R4&lt;9,R5&lt;9,R6&lt;9,R7&lt;9),VLOOKUP(B18,B4:K7,9,FALSE),VLOOKUP(B18,B4:O7,12,FALSE)))</f>
        <v>0</v>
      </c>
      <c r="F18" s="43"/>
      <c r="R18" s="162">
        <f>IF(OR(R4&lt;7,R5&lt;7,R6&lt;7,R7&lt;7),0,IF(OR(R4&lt;9,R5&lt;9,R6&lt;9,R7&lt;9),VLOOKUP(R13,B3:K7,10,FALSE),VLOOKUP(R13,B3:O7,12,FALSE)))</f>
        <v>0</v>
      </c>
      <c r="S18" s="162" t="e">
        <f>IF(OR(S4&lt;7,S5&lt;7,S6&lt;7,S7&lt;7),0,IF(OR(S4&lt;9,S5&lt;9,S6&lt;9,S7&lt;9),VLOOKUP(S13,B3:K7,10,FALSE),VLOOKUP(S13,B3:O7,12,FALSE)))</f>
        <v>#N/A</v>
      </c>
      <c r="T18" s="162" t="e">
        <f>IF(OR(T4&lt;7,T5&lt;7,T6&lt;7,T7&lt;7),0,IF(OR(T4&lt;9,T5&lt;9,T6&lt;9,T7&lt;9),VLOOKUP(T13,B3:K7,10,FALSE),VLOOKUP(T13,B3:O7,12,FALSE)))</f>
        <v>#N/A</v>
      </c>
    </row>
    <row r="19" spans="1:20" s="2" customFormat="1" x14ac:dyDescent="0.25">
      <c r="A19" s="16"/>
    </row>
    <row r="20" spans="1:20" s="2" customFormat="1" x14ac:dyDescent="0.25">
      <c r="A20" s="16"/>
    </row>
    <row r="21" spans="1:20" s="2" customFormat="1" x14ac:dyDescent="0.25">
      <c r="A21" s="16"/>
    </row>
    <row r="22" spans="1:20" s="2" customFormat="1" x14ac:dyDescent="0.25">
      <c r="A22" s="16"/>
    </row>
    <row r="23" spans="1:20" s="2" customFormat="1" x14ac:dyDescent="0.25">
      <c r="A23" s="16"/>
    </row>
    <row r="24" spans="1:20" s="2" customFormat="1" x14ac:dyDescent="0.25">
      <c r="A24" s="16"/>
    </row>
    <row r="25" spans="1:20" s="2" customFormat="1" x14ac:dyDescent="0.25">
      <c r="A25" s="16"/>
    </row>
    <row r="26" spans="1:20" s="2" customFormat="1" x14ac:dyDescent="0.25">
      <c r="A26" s="16"/>
    </row>
    <row r="27" spans="1:20" s="2" customFormat="1" x14ac:dyDescent="0.25">
      <c r="A27" s="16"/>
      <c r="D27" s="283" t="s">
        <v>233</v>
      </c>
      <c r="E27" s="283"/>
      <c r="F27" s="283"/>
      <c r="G27" s="283"/>
      <c r="H27" s="283"/>
      <c r="I27" s="283"/>
      <c r="J27" s="283"/>
      <c r="K27" s="283"/>
      <c r="L27" s="283"/>
      <c r="M27" s="283"/>
      <c r="N27" s="283"/>
      <c r="O27" s="283"/>
      <c r="P27" s="283"/>
      <c r="Q27" s="283"/>
      <c r="R27" s="283"/>
      <c r="S27" s="283"/>
      <c r="T27" s="283"/>
    </row>
    <row r="28" spans="1:20" s="2" customFormat="1" x14ac:dyDescent="0.25">
      <c r="A28" s="16"/>
    </row>
    <row r="29" spans="1:20" s="2" customFormat="1" x14ac:dyDescent="0.25">
      <c r="A29" s="16"/>
    </row>
    <row r="30" spans="1:20" s="2" customFormat="1" x14ac:dyDescent="0.25">
      <c r="A30" s="16"/>
    </row>
    <row r="31" spans="1:20" s="2" customFormat="1" x14ac:dyDescent="0.25">
      <c r="A31" s="16"/>
    </row>
    <row r="32" spans="1:20" s="2" customFormat="1" x14ac:dyDescent="0.25">
      <c r="A32" s="16"/>
    </row>
    <row r="33" spans="1:1" s="2" customFormat="1" x14ac:dyDescent="0.25">
      <c r="A33" s="16"/>
    </row>
    <row r="34" spans="1:1" s="2" customFormat="1" x14ac:dyDescent="0.25">
      <c r="A34" s="16"/>
    </row>
    <row r="35" spans="1:1" s="2" customFormat="1" x14ac:dyDescent="0.25">
      <c r="A35" s="16"/>
    </row>
    <row r="36" spans="1:1" s="2" customFormat="1" x14ac:dyDescent="0.25">
      <c r="A36" s="16"/>
    </row>
    <row r="37" spans="1:1" s="2" customFormat="1" x14ac:dyDescent="0.25">
      <c r="A37" s="16"/>
    </row>
    <row r="38" spans="1:1" s="2" customFormat="1" x14ac:dyDescent="0.25">
      <c r="A38" s="16"/>
    </row>
    <row r="39" spans="1:1" s="2" customFormat="1" x14ac:dyDescent="0.25">
      <c r="A39" s="16"/>
    </row>
    <row r="40" spans="1:1" s="2" customFormat="1" x14ac:dyDescent="0.25">
      <c r="A40" s="16"/>
    </row>
    <row r="41" spans="1:1" s="2" customFormat="1" x14ac:dyDescent="0.25">
      <c r="A41" s="16"/>
    </row>
    <row r="42" spans="1:1" s="2" customFormat="1" x14ac:dyDescent="0.25">
      <c r="A42" s="16"/>
    </row>
    <row r="43" spans="1:1" s="2" customFormat="1" x14ac:dyDescent="0.25">
      <c r="A43" s="16"/>
    </row>
    <row r="44" spans="1:1" s="2" customFormat="1" x14ac:dyDescent="0.25">
      <c r="A44" s="16"/>
    </row>
    <row r="45" spans="1:1" s="2" customFormat="1" x14ac:dyDescent="0.25">
      <c r="A45" s="16"/>
    </row>
    <row r="46" spans="1:1" s="2" customFormat="1" x14ac:dyDescent="0.25">
      <c r="A46" s="16"/>
    </row>
    <row r="47" spans="1:1" s="2" customFormat="1" x14ac:dyDescent="0.25">
      <c r="A47" s="16"/>
    </row>
    <row r="48" spans="1:1" s="2" customFormat="1" x14ac:dyDescent="0.25">
      <c r="A48" s="16"/>
    </row>
    <row r="49" spans="1:1" s="2" customFormat="1" x14ac:dyDescent="0.25">
      <c r="A49" s="16"/>
    </row>
    <row r="50" spans="1:1" s="2" customFormat="1" x14ac:dyDescent="0.25">
      <c r="A50" s="16"/>
    </row>
    <row r="51" spans="1:1" s="2" customFormat="1" x14ac:dyDescent="0.25">
      <c r="A51" s="16"/>
    </row>
    <row r="52" spans="1:1" s="2" customFormat="1" x14ac:dyDescent="0.25">
      <c r="A52" s="16"/>
    </row>
    <row r="53" spans="1:1" s="2" customFormat="1" x14ac:dyDescent="0.25">
      <c r="A53" s="16"/>
    </row>
    <row r="54" spans="1:1" s="2" customFormat="1" x14ac:dyDescent="0.25">
      <c r="A54" s="16"/>
    </row>
    <row r="55" spans="1:1" s="2" customFormat="1" x14ac:dyDescent="0.25">
      <c r="A55" s="16"/>
    </row>
    <row r="56" spans="1:1" s="2" customFormat="1" x14ac:dyDescent="0.25">
      <c r="A56" s="16"/>
    </row>
    <row r="57" spans="1:1" s="2" customFormat="1" x14ac:dyDescent="0.25">
      <c r="A57" s="16"/>
    </row>
    <row r="58" spans="1:1" s="2" customFormat="1" x14ac:dyDescent="0.25">
      <c r="A58" s="16"/>
    </row>
    <row r="59" spans="1:1" s="2" customFormat="1" x14ac:dyDescent="0.25">
      <c r="A59" s="16"/>
    </row>
    <row r="60" spans="1:1" s="2" customFormat="1" x14ac:dyDescent="0.25">
      <c r="A60" s="16"/>
    </row>
    <row r="61" spans="1:1" s="2" customFormat="1" x14ac:dyDescent="0.25">
      <c r="A61" s="16"/>
    </row>
    <row r="62" spans="1:1" s="2" customFormat="1" x14ac:dyDescent="0.25">
      <c r="A62" s="16"/>
    </row>
    <row r="63" spans="1:1" s="2" customFormat="1" x14ac:dyDescent="0.25">
      <c r="A63" s="16"/>
    </row>
    <row r="64" spans="1:1" s="2" customFormat="1" x14ac:dyDescent="0.25">
      <c r="A64" s="16"/>
    </row>
    <row r="65" spans="1:1" s="2" customFormat="1" x14ac:dyDescent="0.25">
      <c r="A65" s="16"/>
    </row>
    <row r="66" spans="1:1" s="2" customFormat="1" x14ac:dyDescent="0.25">
      <c r="A66" s="16"/>
    </row>
    <row r="67" spans="1:1" s="2" customFormat="1" x14ac:dyDescent="0.25">
      <c r="A67" s="16"/>
    </row>
  </sheetData>
  <mergeCells count="5">
    <mergeCell ref="Q2:U2"/>
    <mergeCell ref="R11:T11"/>
    <mergeCell ref="R16:T16"/>
    <mergeCell ref="C2:O2"/>
    <mergeCell ref="D27:T27"/>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03C4-C4C1-4B14-81BE-EA0155C9C5A2}">
  <sheetPr codeName="Planilha5"/>
  <dimension ref="C2:V46"/>
  <sheetViews>
    <sheetView workbookViewId="0">
      <selection activeCell="S18" sqref="S18"/>
    </sheetView>
  </sheetViews>
  <sheetFormatPr defaultColWidth="8.7109375" defaultRowHeight="15" x14ac:dyDescent="0.25"/>
  <cols>
    <col min="1" max="1" width="3" style="2" customWidth="1"/>
    <col min="2" max="2" width="7" style="2" customWidth="1"/>
    <col min="3" max="3" width="6.140625" style="2" customWidth="1"/>
    <col min="4" max="16" width="8.85546875" style="2" customWidth="1"/>
    <col min="17" max="18" width="8.7109375" style="2"/>
    <col min="19" max="19" width="11.140625" style="2" customWidth="1"/>
    <col min="20" max="20" width="11.42578125" style="2" customWidth="1"/>
    <col min="21" max="21" width="10.140625" style="2" customWidth="1"/>
    <col min="22" max="16384" width="8.7109375" style="2"/>
  </cols>
  <sheetData>
    <row r="2" spans="3:22" s="28" customFormat="1" ht="18.75" x14ac:dyDescent="0.25">
      <c r="R2" s="243" t="s">
        <v>168</v>
      </c>
      <c r="S2" s="243"/>
      <c r="T2" s="243"/>
      <c r="U2" s="243"/>
      <c r="V2" s="243"/>
    </row>
    <row r="3" spans="3:22" s="28" customFormat="1" ht="24.95" customHeight="1" x14ac:dyDescent="0.25">
      <c r="C3" s="25"/>
      <c r="D3" s="25"/>
      <c r="E3" s="25"/>
      <c r="F3" s="25"/>
      <c r="G3" s="25"/>
      <c r="H3" s="25"/>
      <c r="I3" s="25"/>
      <c r="J3" s="25"/>
      <c r="K3" s="25"/>
      <c r="L3" s="25"/>
      <c r="M3" s="25"/>
      <c r="N3" s="25"/>
      <c r="O3" s="25"/>
      <c r="P3" s="25"/>
      <c r="Q3" s="25"/>
      <c r="R3" s="7"/>
      <c r="S3" s="8" t="s">
        <v>162</v>
      </c>
      <c r="T3" s="8" t="s">
        <v>163</v>
      </c>
      <c r="U3" s="8" t="s">
        <v>166</v>
      </c>
      <c r="V3" s="155"/>
    </row>
    <row r="4" spans="3:22" ht="15.6" customHeight="1" x14ac:dyDescent="0.25">
      <c r="C4" s="53"/>
      <c r="D4" s="280" t="s">
        <v>194</v>
      </c>
      <c r="E4" s="280"/>
      <c r="F4" s="280"/>
      <c r="G4" s="280"/>
      <c r="H4" s="280"/>
      <c r="I4" s="280"/>
      <c r="J4" s="280"/>
      <c r="K4" s="280"/>
      <c r="L4" s="280"/>
      <c r="M4" s="280"/>
      <c r="N4" s="280"/>
      <c r="O4" s="280"/>
      <c r="P4" s="280"/>
      <c r="Q4" s="25"/>
      <c r="R4" s="17" t="s">
        <v>29</v>
      </c>
      <c r="S4" s="156">
        <f>'Languages aplicant'!M5</f>
        <v>0</v>
      </c>
      <c r="T4" s="156">
        <f>'Languages aplicant'!N5</f>
        <v>0</v>
      </c>
      <c r="U4" s="156">
        <f>'Languages aplicant'!O5</f>
        <v>0</v>
      </c>
      <c r="V4" s="9"/>
    </row>
    <row r="5" spans="3:22" x14ac:dyDescent="0.25">
      <c r="C5" s="85"/>
      <c r="D5" s="45">
        <v>0</v>
      </c>
      <c r="E5" s="45">
        <v>1</v>
      </c>
      <c r="F5" s="45">
        <v>2</v>
      </c>
      <c r="G5" s="45">
        <v>3</v>
      </c>
      <c r="H5" s="45">
        <v>4</v>
      </c>
      <c r="I5" s="45">
        <v>5</v>
      </c>
      <c r="J5" s="45">
        <v>6</v>
      </c>
      <c r="K5" s="45">
        <v>7</v>
      </c>
      <c r="L5" s="45">
        <v>8</v>
      </c>
      <c r="M5" s="45">
        <v>9</v>
      </c>
      <c r="N5" s="45">
        <v>10</v>
      </c>
      <c r="O5" s="45">
        <v>11</v>
      </c>
      <c r="P5" s="45">
        <v>12</v>
      </c>
      <c r="Q5" s="25"/>
      <c r="R5" s="17" t="s">
        <v>30</v>
      </c>
      <c r="S5" s="156">
        <f>'Languages aplicant'!M6</f>
        <v>0</v>
      </c>
      <c r="T5" s="156" t="e">
        <f>'Languages aplicant'!N6</f>
        <v>#N/A</v>
      </c>
      <c r="U5" s="156" t="e">
        <f>'Languages aplicant'!O6</f>
        <v>#N/A</v>
      </c>
      <c r="V5" s="9"/>
    </row>
    <row r="6" spans="3:22" x14ac:dyDescent="0.25">
      <c r="C6" s="54" t="s">
        <v>70</v>
      </c>
      <c r="D6" s="50">
        <v>0</v>
      </c>
      <c r="E6" s="50">
        <v>0</v>
      </c>
      <c r="F6" s="50">
        <v>0</v>
      </c>
      <c r="G6" s="50">
        <v>0</v>
      </c>
      <c r="H6" s="50">
        <v>0</v>
      </c>
      <c r="I6" s="50">
        <v>0</v>
      </c>
      <c r="J6" s="50">
        <v>0</v>
      </c>
      <c r="K6" s="50">
        <v>0</v>
      </c>
      <c r="L6" s="50">
        <v>0</v>
      </c>
      <c r="M6" s="50">
        <v>0</v>
      </c>
      <c r="N6" s="50">
        <v>0</v>
      </c>
      <c r="O6" s="50">
        <v>0</v>
      </c>
      <c r="P6" s="50">
        <v>0</v>
      </c>
      <c r="Q6" s="25"/>
      <c r="R6" s="17" t="s">
        <v>31</v>
      </c>
      <c r="S6" s="156">
        <f>'Languages aplicant'!M7</f>
        <v>0</v>
      </c>
      <c r="T6" s="156" t="e">
        <f>'Languages aplicant'!N7</f>
        <v>#N/A</v>
      </c>
      <c r="U6" s="156" t="e">
        <f>'Languages aplicant'!O7</f>
        <v>#N/A</v>
      </c>
      <c r="V6" s="9"/>
    </row>
    <row r="7" spans="3:22" x14ac:dyDescent="0.25">
      <c r="C7" s="54" t="s">
        <v>71</v>
      </c>
      <c r="D7" s="50">
        <v>0</v>
      </c>
      <c r="E7" s="50">
        <v>0</v>
      </c>
      <c r="F7" s="50">
        <v>0</v>
      </c>
      <c r="G7" s="50">
        <v>0</v>
      </c>
      <c r="H7" s="50">
        <v>0</v>
      </c>
      <c r="I7" s="50">
        <v>25</v>
      </c>
      <c r="J7" s="50">
        <v>25</v>
      </c>
      <c r="K7" s="50">
        <v>50</v>
      </c>
      <c r="L7" s="50">
        <v>50</v>
      </c>
      <c r="M7" s="50">
        <v>50</v>
      </c>
      <c r="N7" s="50">
        <v>50</v>
      </c>
      <c r="O7" s="50">
        <v>50</v>
      </c>
      <c r="P7" s="50">
        <v>50</v>
      </c>
      <c r="Q7" s="25"/>
      <c r="R7" s="17" t="s">
        <v>32</v>
      </c>
      <c r="S7" s="156">
        <f>'Languages aplicant'!M8</f>
        <v>0</v>
      </c>
      <c r="T7" s="156" t="e">
        <f>'Languages aplicant'!N8</f>
        <v>#N/A</v>
      </c>
      <c r="U7" s="156" t="e">
        <f>'Languages aplicant'!O8</f>
        <v>#N/A</v>
      </c>
      <c r="V7" s="9"/>
    </row>
    <row r="8" spans="3:22" x14ac:dyDescent="0.25">
      <c r="Q8" s="25"/>
      <c r="R8" s="17"/>
      <c r="S8" s="18"/>
      <c r="T8" s="18"/>
      <c r="U8" s="18"/>
      <c r="V8" s="18"/>
    </row>
    <row r="9" spans="3:22" x14ac:dyDescent="0.25">
      <c r="Q9" s="25"/>
    </row>
    <row r="10" spans="3:22" x14ac:dyDescent="0.25">
      <c r="D10" s="43"/>
    </row>
    <row r="11" spans="3:22" x14ac:dyDescent="0.25">
      <c r="D11" s="52"/>
    </row>
    <row r="12" spans="3:22" x14ac:dyDescent="0.25">
      <c r="J12" s="43"/>
      <c r="S12" s="277" t="s">
        <v>183</v>
      </c>
      <c r="T12" s="278"/>
      <c r="U12" s="278"/>
    </row>
    <row r="13" spans="3:22" x14ac:dyDescent="0.25">
      <c r="S13" s="10" t="s">
        <v>162</v>
      </c>
      <c r="T13" s="10" t="s">
        <v>163</v>
      </c>
      <c r="U13" s="10" t="s">
        <v>55</v>
      </c>
    </row>
    <row r="14" spans="3:22" x14ac:dyDescent="0.25">
      <c r="D14" s="43"/>
      <c r="S14" s="159" t="str">
        <f>Work!G10</f>
        <v>N</v>
      </c>
      <c r="T14" s="159" t="str">
        <f>Work!H10</f>
        <v>n</v>
      </c>
      <c r="U14" s="159" t="str">
        <f>Work!I10</f>
        <v>N</v>
      </c>
    </row>
    <row r="15" spans="3:22" x14ac:dyDescent="0.25">
      <c r="D15" s="52"/>
    </row>
    <row r="16" spans="3:22" x14ac:dyDescent="0.25">
      <c r="S16" s="276" t="s">
        <v>193</v>
      </c>
      <c r="T16" s="276"/>
      <c r="U16" s="276"/>
    </row>
    <row r="17" spans="19:21" x14ac:dyDescent="0.25">
      <c r="S17" s="8" t="s">
        <v>162</v>
      </c>
      <c r="T17" s="8" t="s">
        <v>163</v>
      </c>
      <c r="U17" s="8" t="s">
        <v>55</v>
      </c>
    </row>
    <row r="18" spans="19:21" x14ac:dyDescent="0.25">
      <c r="S18" s="162">
        <f>IF(OR(S4&lt;5,S5&lt;5,S6&lt;5,S7&lt;5),0,IF(OR(S4&lt;7,S5&lt;7,S6&lt;7,S7&lt;7),VLOOKUP(S14,C6:J7,8,FALSE),VLOOKUP(S14,C6:P7,12,FALSE)))</f>
        <v>0</v>
      </c>
      <c r="T18" s="162" t="e">
        <f>IF(OR(T4&lt;5,T5&lt;5,T6&lt;5,T7&lt;5),0,IF(OR(T4&lt;7,T5&lt;7,T6&lt;7,T7&lt;7),VLOOKUP(T14,C6:J7,8,FALSE),VLOOKUP(T14,C6:P7,12,FALSE)))</f>
        <v>#N/A</v>
      </c>
      <c r="U18" s="162" t="e">
        <f>IF(OR(U4&lt;5,U5&lt;5,U6&lt;5,U7&lt;5),0,IF(OR(U4&lt;7,U5&lt;7,U6&lt;7,U7&lt;7),VLOOKUP(U14,C6:J7,8,FALSE),VLOOKUP(U14,C6:P7,12,FALSE)))</f>
        <v>#N/A</v>
      </c>
    </row>
    <row r="39" ht="14.45" customHeight="1" x14ac:dyDescent="0.25"/>
    <row r="40" ht="14.45" customHeight="1" x14ac:dyDescent="0.25"/>
    <row r="41" ht="14.45" customHeight="1" x14ac:dyDescent="0.25"/>
    <row r="42" ht="14.45" customHeight="1" x14ac:dyDescent="0.25"/>
    <row r="43" ht="14.45" customHeight="1" x14ac:dyDescent="0.25"/>
    <row r="44" ht="14.45" customHeight="1" x14ac:dyDescent="0.25"/>
    <row r="45" ht="14.45" customHeight="1" x14ac:dyDescent="0.25"/>
    <row r="46" ht="14.45" customHeight="1" x14ac:dyDescent="0.25"/>
  </sheetData>
  <sheetProtection algorithmName="SHA-512" hashValue="p3AsASLbWehq1OJCnZZRguwr7c8/rndby/TEJDJbkq14+JPL9Q+y+AVQFWoTrHByrE2dOLSBh6A9/E4TvwtWhQ==" saltValue="3BkGqDGDdFV+BifV53Im4Q==" spinCount="100000" sheet="1" objects="1" scenarios="1"/>
  <mergeCells count="4">
    <mergeCell ref="S12:U12"/>
    <mergeCell ref="S16:U16"/>
    <mergeCell ref="R2:V2"/>
    <mergeCell ref="D4:P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3B7F6-2EC3-47A4-AFCB-C2D9493AB20A}">
  <sheetPr codeName="Planilha14"/>
  <dimension ref="A1:AN104"/>
  <sheetViews>
    <sheetView topLeftCell="B1" zoomScale="91" zoomScaleNormal="91" workbookViewId="0">
      <selection activeCell="H6" sqref="H6"/>
    </sheetView>
  </sheetViews>
  <sheetFormatPr defaultColWidth="8.7109375" defaultRowHeight="15" x14ac:dyDescent="0.25"/>
  <cols>
    <col min="1" max="1" width="6" style="2" customWidth="1"/>
    <col min="2" max="2" width="102.42578125" customWidth="1"/>
    <col min="3" max="4" width="7.85546875" customWidth="1"/>
    <col min="5" max="5" width="8.7109375" style="2"/>
    <col min="6" max="7" width="7.7109375" style="2" customWidth="1"/>
    <col min="8" max="8" width="100" style="2" customWidth="1"/>
    <col min="9" max="40" width="8.7109375" style="2"/>
  </cols>
  <sheetData>
    <row r="1" spans="1:40" s="2" customFormat="1" ht="60" customHeight="1" x14ac:dyDescent="0.25">
      <c r="B1" s="101" t="s">
        <v>213</v>
      </c>
      <c r="C1" s="231"/>
      <c r="D1" s="231"/>
    </row>
    <row r="2" spans="1:40" s="2" customFormat="1" ht="31.5" customHeight="1" x14ac:dyDescent="0.25">
      <c r="B2" s="103" t="s">
        <v>149</v>
      </c>
      <c r="C2" s="152"/>
      <c r="D2" s="152"/>
    </row>
    <row r="3" spans="1:40" s="176" customFormat="1" ht="25.5" customHeight="1" x14ac:dyDescent="0.3">
      <c r="B3" s="177" t="s">
        <v>220</v>
      </c>
      <c r="C3" s="178" t="s">
        <v>216</v>
      </c>
      <c r="D3" s="178" t="s">
        <v>215</v>
      </c>
      <c r="E3" s="178" t="s">
        <v>210</v>
      </c>
      <c r="F3" s="178" t="s">
        <v>211</v>
      </c>
      <c r="G3" s="178" t="s">
        <v>212</v>
      </c>
    </row>
    <row r="4" spans="1:40" x14ac:dyDescent="0.25">
      <c r="A4" s="105"/>
      <c r="B4" s="142" t="s">
        <v>150</v>
      </c>
      <c r="C4" s="72">
        <f>'1o aplicante'!C5</f>
        <v>0</v>
      </c>
      <c r="D4" s="72">
        <f>Cônjuge!C5</f>
        <v>0</v>
      </c>
      <c r="E4" s="72"/>
      <c r="F4" s="72"/>
      <c r="G4" s="72"/>
      <c r="H4" s="175" t="s">
        <v>225</v>
      </c>
      <c r="AN4"/>
    </row>
    <row r="5" spans="1:40" x14ac:dyDescent="0.25">
      <c r="A5" s="106"/>
      <c r="B5" s="142" t="s">
        <v>64</v>
      </c>
      <c r="C5" s="72">
        <f>'1o aplicante'!C6</f>
        <v>0</v>
      </c>
      <c r="D5" s="72">
        <f>Cônjuge!C6</f>
        <v>0</v>
      </c>
      <c r="E5" s="72"/>
      <c r="F5" s="72"/>
      <c r="G5" s="72"/>
      <c r="H5" s="175" t="s">
        <v>226</v>
      </c>
      <c r="AN5"/>
    </row>
    <row r="6" spans="1:40" s="2" customFormat="1" x14ac:dyDescent="0.25">
      <c r="A6" s="56"/>
      <c r="B6" s="56" t="s">
        <v>172</v>
      </c>
      <c r="C6" s="180"/>
      <c r="D6" s="180"/>
      <c r="E6" s="66"/>
      <c r="F6" s="66"/>
      <c r="G6" s="66"/>
      <c r="H6" s="175" t="s">
        <v>227</v>
      </c>
    </row>
    <row r="7" spans="1:40" x14ac:dyDescent="0.25">
      <c r="A7" s="106"/>
      <c r="B7" s="142" t="s">
        <v>65</v>
      </c>
      <c r="C7" s="72">
        <f>'1o aplicante'!C8</f>
        <v>0</v>
      </c>
      <c r="D7" s="72">
        <f>Cônjuge!C8</f>
        <v>0</v>
      </c>
      <c r="E7" s="72"/>
      <c r="F7" s="72"/>
      <c r="G7" s="72"/>
      <c r="H7" s="175" t="s">
        <v>228</v>
      </c>
      <c r="AN7"/>
    </row>
    <row r="8" spans="1:40" x14ac:dyDescent="0.25">
      <c r="A8" s="106"/>
      <c r="B8" s="142" t="s">
        <v>66</v>
      </c>
      <c r="C8" s="72">
        <f>'1o aplicante'!C9</f>
        <v>0</v>
      </c>
      <c r="D8" s="72">
        <f>Cônjuge!C9</f>
        <v>0</v>
      </c>
      <c r="E8" s="72"/>
      <c r="F8" s="72"/>
      <c r="G8" s="72"/>
      <c r="H8" s="175" t="s">
        <v>229</v>
      </c>
      <c r="AN8"/>
    </row>
    <row r="9" spans="1:40" x14ac:dyDescent="0.25">
      <c r="A9" s="106"/>
      <c r="B9" s="142" t="s">
        <v>67</v>
      </c>
      <c r="C9" s="72">
        <f>'1o aplicante'!C10</f>
        <v>0</v>
      </c>
      <c r="D9" s="72">
        <f>Cônjuge!C10</f>
        <v>0</v>
      </c>
      <c r="E9" s="72"/>
      <c r="F9" s="72"/>
      <c r="G9" s="72"/>
      <c r="AN9"/>
    </row>
    <row r="10" spans="1:40" x14ac:dyDescent="0.25">
      <c r="A10" s="106"/>
      <c r="B10" s="142" t="s">
        <v>80</v>
      </c>
      <c r="C10" s="72">
        <f>'1o aplicante'!C11</f>
        <v>0</v>
      </c>
      <c r="D10" s="72">
        <f>Cônjuge!C11</f>
        <v>0</v>
      </c>
      <c r="E10" s="72"/>
      <c r="F10" s="72"/>
      <c r="G10" s="72"/>
      <c r="H10" s="175"/>
      <c r="AN10"/>
    </row>
    <row r="11" spans="1:40" x14ac:dyDescent="0.25">
      <c r="A11" s="108"/>
      <c r="B11" s="108" t="s">
        <v>173</v>
      </c>
      <c r="C11" s="180"/>
      <c r="D11" s="180"/>
      <c r="E11" s="66"/>
      <c r="F11" s="66"/>
      <c r="G11" s="66"/>
      <c r="AN11"/>
    </row>
    <row r="12" spans="1:40" x14ac:dyDescent="0.25">
      <c r="A12" s="106"/>
      <c r="B12" s="142" t="s">
        <v>65</v>
      </c>
      <c r="C12" s="72">
        <f>'1o aplicante'!C13</f>
        <v>0</v>
      </c>
      <c r="D12" s="72">
        <f>Cônjuge!C13</f>
        <v>0</v>
      </c>
      <c r="E12" s="72"/>
      <c r="F12" s="72"/>
      <c r="G12" s="72"/>
      <c r="AN12"/>
    </row>
    <row r="13" spans="1:40" x14ac:dyDescent="0.25">
      <c r="A13" s="106"/>
      <c r="B13" s="142" t="s">
        <v>66</v>
      </c>
      <c r="C13" s="72">
        <f>'1o aplicante'!C14</f>
        <v>0</v>
      </c>
      <c r="D13" s="72">
        <f>Cônjuge!C14</f>
        <v>0</v>
      </c>
      <c r="E13" s="72"/>
      <c r="F13" s="72"/>
      <c r="G13" s="72"/>
      <c r="AN13"/>
    </row>
    <row r="14" spans="1:40" x14ac:dyDescent="0.25">
      <c r="A14" s="106"/>
      <c r="B14" s="142" t="s">
        <v>67</v>
      </c>
      <c r="C14" s="72">
        <f>'1o aplicante'!C15</f>
        <v>0</v>
      </c>
      <c r="D14" s="72">
        <f>Cônjuge!C15</f>
        <v>0</v>
      </c>
      <c r="E14" s="72"/>
      <c r="F14" s="72"/>
      <c r="G14" s="72"/>
      <c r="AN14"/>
    </row>
    <row r="15" spans="1:40" x14ac:dyDescent="0.25">
      <c r="A15" s="106"/>
      <c r="B15" s="142" t="s">
        <v>80</v>
      </c>
      <c r="C15" s="72">
        <f>'1o aplicante'!C16</f>
        <v>0</v>
      </c>
      <c r="D15" s="72">
        <f>Cônjuge!C16</f>
        <v>0</v>
      </c>
      <c r="E15" s="109"/>
      <c r="F15" s="109"/>
      <c r="G15" s="109"/>
      <c r="AN15"/>
    </row>
    <row r="16" spans="1:40" s="2" customFormat="1" x14ac:dyDescent="0.25">
      <c r="A16" s="56"/>
      <c r="B16" s="56" t="s">
        <v>74</v>
      </c>
      <c r="C16" s="180"/>
      <c r="D16" s="180"/>
      <c r="E16" s="66"/>
      <c r="F16" s="66"/>
      <c r="G16" s="66"/>
    </row>
    <row r="17" spans="1:40" x14ac:dyDescent="0.25">
      <c r="A17" s="106"/>
      <c r="B17" s="142" t="s">
        <v>69</v>
      </c>
      <c r="C17" s="72">
        <f>'1o aplicante'!C18</f>
        <v>0</v>
      </c>
      <c r="D17" s="72">
        <f>Cônjuge!C18</f>
        <v>0</v>
      </c>
      <c r="E17" s="68"/>
      <c r="F17" s="68"/>
      <c r="G17" s="68"/>
      <c r="AN17"/>
    </row>
    <row r="18" spans="1:40" x14ac:dyDescent="0.25">
      <c r="A18" s="106"/>
      <c r="B18" s="142" t="s">
        <v>68</v>
      </c>
      <c r="C18" s="72">
        <f>'1o aplicante'!C19</f>
        <v>0</v>
      </c>
      <c r="D18" s="72">
        <f>Cônjuge!C19</f>
        <v>0</v>
      </c>
      <c r="E18" s="69"/>
      <c r="F18" s="69"/>
      <c r="G18" s="69"/>
      <c r="AN18"/>
    </row>
    <row r="19" spans="1:40" x14ac:dyDescent="0.25">
      <c r="A19" s="106"/>
      <c r="B19" s="143" t="s">
        <v>184</v>
      </c>
      <c r="C19" s="72" t="str">
        <f>'1o aplicante'!C20</f>
        <v>N</v>
      </c>
      <c r="D19" s="72" t="str">
        <f>Cônjuge!C20</f>
        <v>n</v>
      </c>
      <c r="E19" s="69"/>
      <c r="F19" s="69"/>
      <c r="G19" s="69"/>
      <c r="AN19"/>
    </row>
    <row r="20" spans="1:40" s="2" customFormat="1" x14ac:dyDescent="0.25">
      <c r="A20" s="56"/>
      <c r="B20" s="56" t="s">
        <v>75</v>
      </c>
      <c r="C20" s="180"/>
      <c r="D20" s="180"/>
      <c r="E20" s="66"/>
      <c r="F20" s="66"/>
      <c r="G20" s="66"/>
    </row>
    <row r="21" spans="1:40" ht="18.75" customHeight="1" x14ac:dyDescent="0.25">
      <c r="A21" s="110"/>
      <c r="B21" s="144" t="s">
        <v>84</v>
      </c>
      <c r="C21" s="72">
        <f>'1o aplicante'!C22</f>
        <v>0</v>
      </c>
      <c r="D21" s="72">
        <f>Cônjuge!C22</f>
        <v>0</v>
      </c>
      <c r="E21" s="68"/>
      <c r="F21" s="68"/>
      <c r="G21" s="68"/>
      <c r="AN21"/>
    </row>
    <row r="22" spans="1:40" x14ac:dyDescent="0.25">
      <c r="A22" s="110"/>
      <c r="B22" s="144" t="s">
        <v>98</v>
      </c>
      <c r="C22" s="72">
        <f>'1o aplicante'!C23</f>
        <v>0</v>
      </c>
      <c r="D22" s="72">
        <f>Cônjuge!C23</f>
        <v>0</v>
      </c>
      <c r="E22" s="69"/>
      <c r="F22" s="69"/>
      <c r="G22" s="69"/>
      <c r="AN22"/>
    </row>
    <row r="23" spans="1:40" x14ac:dyDescent="0.25">
      <c r="A23" s="110"/>
      <c r="B23" s="144" t="s">
        <v>151</v>
      </c>
      <c r="C23" s="72" t="str">
        <f>'1o aplicante'!C24</f>
        <v>n</v>
      </c>
      <c r="D23" s="72" t="str">
        <f>Cônjuge!C24</f>
        <v>n</v>
      </c>
      <c r="E23" s="69"/>
      <c r="F23" s="69"/>
      <c r="G23" s="69"/>
      <c r="AN23"/>
    </row>
    <row r="24" spans="1:40" x14ac:dyDescent="0.25">
      <c r="A24" s="110"/>
      <c r="B24" s="144" t="s">
        <v>99</v>
      </c>
      <c r="C24" s="72" t="str">
        <f>'1o aplicante'!C25</f>
        <v>n</v>
      </c>
      <c r="D24" s="72" t="str">
        <f>Cônjuge!C25</f>
        <v>n</v>
      </c>
      <c r="E24" s="69"/>
      <c r="F24" s="69"/>
      <c r="G24" s="69"/>
      <c r="AN24"/>
    </row>
    <row r="25" spans="1:40" ht="19.5" customHeight="1" x14ac:dyDescent="0.25">
      <c r="A25" s="110"/>
      <c r="B25" s="144" t="s">
        <v>144</v>
      </c>
      <c r="C25" s="72" t="str">
        <f>'1o aplicante'!C26</f>
        <v>n</v>
      </c>
      <c r="D25" s="72" t="str">
        <f>Cônjuge!C26</f>
        <v>n</v>
      </c>
      <c r="E25" s="67"/>
      <c r="F25" s="67"/>
      <c r="G25" s="67"/>
      <c r="AN25"/>
    </row>
    <row r="26" spans="1:40" ht="27.75" customHeight="1" x14ac:dyDescent="0.3">
      <c r="A26" s="110"/>
      <c r="B26" s="177" t="s">
        <v>219</v>
      </c>
      <c r="C26" s="87" t="s">
        <v>217</v>
      </c>
      <c r="D26" s="87" t="s">
        <v>215</v>
      </c>
      <c r="E26" s="87" t="s">
        <v>210</v>
      </c>
      <c r="F26" s="87" t="s">
        <v>211</v>
      </c>
      <c r="G26" s="87" t="s">
        <v>212</v>
      </c>
      <c r="AN26"/>
    </row>
    <row r="27" spans="1:40" x14ac:dyDescent="0.25">
      <c r="A27" s="110"/>
      <c r="B27" s="142" t="s">
        <v>64</v>
      </c>
      <c r="C27" s="72">
        <f>D5</f>
        <v>0</v>
      </c>
      <c r="D27" s="72">
        <f>C5</f>
        <v>0</v>
      </c>
      <c r="E27" s="72"/>
      <c r="F27" s="72"/>
      <c r="G27" s="72"/>
      <c r="AN27"/>
    </row>
    <row r="28" spans="1:40" x14ac:dyDescent="0.25">
      <c r="A28" s="110"/>
      <c r="B28" s="56" t="s">
        <v>174</v>
      </c>
      <c r="C28" s="66"/>
      <c r="D28" s="180"/>
      <c r="E28" s="66"/>
      <c r="F28" s="66"/>
      <c r="G28" s="66"/>
      <c r="AN28"/>
    </row>
    <row r="29" spans="1:40" x14ac:dyDescent="0.25">
      <c r="A29" s="110"/>
      <c r="B29" s="142" t="s">
        <v>65</v>
      </c>
      <c r="C29" s="72">
        <f>D7</f>
        <v>0</v>
      </c>
      <c r="D29" s="72">
        <f t="shared" ref="D29:D39" si="0">C7</f>
        <v>0</v>
      </c>
      <c r="E29" s="72"/>
      <c r="F29" s="72"/>
      <c r="G29" s="72"/>
      <c r="AN29"/>
    </row>
    <row r="30" spans="1:40" x14ac:dyDescent="0.25">
      <c r="A30" s="110"/>
      <c r="B30" s="142" t="s">
        <v>66</v>
      </c>
      <c r="C30" s="72">
        <f t="shared" ref="C30:C39" si="1">D8</f>
        <v>0</v>
      </c>
      <c r="D30" s="72">
        <f t="shared" si="0"/>
        <v>0</v>
      </c>
      <c r="E30" s="72"/>
      <c r="F30" s="72"/>
      <c r="G30" s="72"/>
      <c r="AN30"/>
    </row>
    <row r="31" spans="1:40" x14ac:dyDescent="0.25">
      <c r="A31" s="110"/>
      <c r="B31" s="142" t="s">
        <v>67</v>
      </c>
      <c r="C31" s="72">
        <f t="shared" si="1"/>
        <v>0</v>
      </c>
      <c r="D31" s="72">
        <f t="shared" si="0"/>
        <v>0</v>
      </c>
      <c r="E31" s="72"/>
      <c r="F31" s="72"/>
      <c r="G31" s="72"/>
      <c r="AN31"/>
    </row>
    <row r="32" spans="1:40" x14ac:dyDescent="0.25">
      <c r="A32" s="110"/>
      <c r="B32" s="142" t="s">
        <v>80</v>
      </c>
      <c r="C32" s="72">
        <f t="shared" si="1"/>
        <v>0</v>
      </c>
      <c r="D32" s="72">
        <f t="shared" si="0"/>
        <v>0</v>
      </c>
      <c r="E32" s="72"/>
      <c r="F32" s="72"/>
      <c r="G32" s="72"/>
      <c r="AN32"/>
    </row>
    <row r="33" spans="1:40" x14ac:dyDescent="0.25">
      <c r="A33" s="110"/>
      <c r="B33" s="108" t="s">
        <v>173</v>
      </c>
      <c r="C33" s="180"/>
      <c r="D33" s="180"/>
      <c r="E33" s="66"/>
      <c r="F33" s="66"/>
      <c r="G33" s="66"/>
      <c r="AN33"/>
    </row>
    <row r="34" spans="1:40" x14ac:dyDescent="0.25">
      <c r="A34" s="110"/>
      <c r="B34" s="142" t="s">
        <v>65</v>
      </c>
      <c r="C34" s="72">
        <f t="shared" si="1"/>
        <v>0</v>
      </c>
      <c r="D34" s="72">
        <f t="shared" si="0"/>
        <v>0</v>
      </c>
      <c r="E34" s="72"/>
      <c r="F34" s="72"/>
      <c r="G34" s="72"/>
      <c r="AN34"/>
    </row>
    <row r="35" spans="1:40" x14ac:dyDescent="0.25">
      <c r="A35" s="110"/>
      <c r="B35" s="142" t="s">
        <v>66</v>
      </c>
      <c r="C35" s="72">
        <f t="shared" si="1"/>
        <v>0</v>
      </c>
      <c r="D35" s="72">
        <f t="shared" si="0"/>
        <v>0</v>
      </c>
      <c r="E35" s="72"/>
      <c r="F35" s="72"/>
      <c r="G35" s="72"/>
      <c r="AN35"/>
    </row>
    <row r="36" spans="1:40" x14ac:dyDescent="0.25">
      <c r="A36" s="110"/>
      <c r="B36" s="142" t="s">
        <v>67</v>
      </c>
      <c r="C36" s="72">
        <f t="shared" si="1"/>
        <v>0</v>
      </c>
      <c r="D36" s="72">
        <f t="shared" si="0"/>
        <v>0</v>
      </c>
      <c r="E36" s="72"/>
      <c r="F36" s="72"/>
      <c r="G36" s="72"/>
      <c r="AN36"/>
    </row>
    <row r="37" spans="1:40" x14ac:dyDescent="0.25">
      <c r="A37" s="110"/>
      <c r="B37" s="142" t="s">
        <v>80</v>
      </c>
      <c r="C37" s="72">
        <f t="shared" si="1"/>
        <v>0</v>
      </c>
      <c r="D37" s="72">
        <f t="shared" si="0"/>
        <v>0</v>
      </c>
      <c r="E37" s="109"/>
      <c r="F37" s="109"/>
      <c r="G37" s="109"/>
      <c r="AN37"/>
    </row>
    <row r="38" spans="1:40" x14ac:dyDescent="0.25">
      <c r="A38" s="110"/>
      <c r="B38" s="56" t="s">
        <v>74</v>
      </c>
      <c r="C38" s="180"/>
      <c r="D38" s="180"/>
      <c r="E38" s="66"/>
      <c r="F38" s="66"/>
      <c r="G38" s="66"/>
      <c r="AN38"/>
    </row>
    <row r="39" spans="1:40" s="2" customFormat="1" ht="14.45" customHeight="1" x14ac:dyDescent="0.25">
      <c r="B39" s="142" t="s">
        <v>69</v>
      </c>
      <c r="C39" s="72">
        <f t="shared" si="1"/>
        <v>0</v>
      </c>
      <c r="D39" s="72">
        <f t="shared" si="0"/>
        <v>0</v>
      </c>
      <c r="E39" s="72"/>
      <c r="F39" s="72"/>
      <c r="G39" s="72"/>
    </row>
    <row r="40" spans="1:40" s="2" customFormat="1" x14ac:dyDescent="0.25"/>
    <row r="41" spans="1:40" s="2" customFormat="1" ht="19.5" x14ac:dyDescent="0.3">
      <c r="B41" s="177" t="s">
        <v>214</v>
      </c>
      <c r="C41" s="87" t="s">
        <v>217</v>
      </c>
      <c r="D41" s="87" t="s">
        <v>218</v>
      </c>
      <c r="E41" s="87" t="s">
        <v>210</v>
      </c>
      <c r="F41" s="87" t="s">
        <v>211</v>
      </c>
      <c r="G41" s="87" t="s">
        <v>212</v>
      </c>
    </row>
    <row r="42" spans="1:40" s="2" customFormat="1" x14ac:dyDescent="0.25">
      <c r="B42" s="115" t="s">
        <v>85</v>
      </c>
      <c r="C42" s="113"/>
      <c r="D42" s="113"/>
      <c r="E42" s="113"/>
      <c r="F42" s="113"/>
      <c r="G42" s="113"/>
    </row>
    <row r="43" spans="1:40" s="2" customFormat="1" x14ac:dyDescent="0.25">
      <c r="B43" s="116" t="s">
        <v>86</v>
      </c>
      <c r="C43" s="113"/>
      <c r="D43" s="113"/>
      <c r="E43" s="113"/>
      <c r="F43" s="113"/>
      <c r="G43" s="113"/>
    </row>
    <row r="44" spans="1:40" s="2" customFormat="1" x14ac:dyDescent="0.25">
      <c r="B44" s="116" t="s">
        <v>169</v>
      </c>
      <c r="C44" s="113"/>
      <c r="D44" s="113"/>
      <c r="E44" s="113"/>
      <c r="F44" s="113"/>
      <c r="G44" s="113"/>
    </row>
    <row r="45" spans="1:40" s="2" customFormat="1" x14ac:dyDescent="0.25">
      <c r="B45" s="116" t="s">
        <v>170</v>
      </c>
      <c r="C45" s="113"/>
      <c r="D45" s="113"/>
      <c r="E45" s="113"/>
      <c r="F45" s="113"/>
      <c r="G45" s="113"/>
    </row>
    <row r="46" spans="1:40" s="2" customFormat="1" x14ac:dyDescent="0.25">
      <c r="B46" s="116" t="s">
        <v>87</v>
      </c>
      <c r="C46" s="113"/>
      <c r="D46" s="113"/>
      <c r="E46" s="113"/>
      <c r="F46" s="113"/>
      <c r="G46" s="113"/>
    </row>
    <row r="47" spans="1:40" s="2" customFormat="1" x14ac:dyDescent="0.25">
      <c r="B47" s="117" t="s">
        <v>143</v>
      </c>
      <c r="C47" s="114"/>
      <c r="D47" s="114"/>
      <c r="E47" s="114"/>
      <c r="F47" s="114"/>
      <c r="G47" s="114"/>
    </row>
    <row r="48" spans="1:40" s="2" customFormat="1" x14ac:dyDescent="0.25">
      <c r="B48" s="121" t="s">
        <v>88</v>
      </c>
      <c r="C48" s="118"/>
      <c r="D48" s="118"/>
      <c r="E48" s="118"/>
      <c r="F48" s="118"/>
      <c r="G48" s="118"/>
    </row>
    <row r="49" spans="2:8" s="2" customFormat="1" x14ac:dyDescent="0.25">
      <c r="B49" s="122" t="s">
        <v>89</v>
      </c>
      <c r="C49" s="118"/>
      <c r="D49" s="118"/>
      <c r="E49" s="118"/>
      <c r="F49" s="118"/>
      <c r="G49" s="118"/>
    </row>
    <row r="50" spans="2:8" s="2" customFormat="1" x14ac:dyDescent="0.25">
      <c r="B50" s="122" t="s">
        <v>90</v>
      </c>
      <c r="C50" s="118"/>
      <c r="D50" s="118"/>
      <c r="E50" s="118"/>
      <c r="F50" s="118"/>
      <c r="G50" s="118"/>
    </row>
    <row r="51" spans="2:8" s="2" customFormat="1" x14ac:dyDescent="0.25">
      <c r="B51" s="122" t="s">
        <v>91</v>
      </c>
      <c r="C51" s="118"/>
      <c r="D51" s="118"/>
      <c r="E51" s="118"/>
      <c r="F51" s="118"/>
      <c r="G51" s="118"/>
    </row>
    <row r="52" spans="2:8" s="2" customFormat="1" x14ac:dyDescent="0.25">
      <c r="B52" s="122" t="s">
        <v>92</v>
      </c>
      <c r="C52" s="118"/>
      <c r="D52" s="118"/>
      <c r="E52" s="118"/>
      <c r="F52" s="118"/>
      <c r="G52" s="118"/>
    </row>
    <row r="53" spans="2:8" s="2" customFormat="1" x14ac:dyDescent="0.25">
      <c r="B53" s="123" t="s">
        <v>93</v>
      </c>
      <c r="C53" s="119"/>
      <c r="D53" s="119"/>
      <c r="E53" s="119"/>
      <c r="F53" s="119"/>
      <c r="G53" s="119"/>
    </row>
    <row r="54" spans="2:8" s="2" customFormat="1" x14ac:dyDescent="0.25">
      <c r="B54" s="124" t="s">
        <v>141</v>
      </c>
      <c r="C54" s="120"/>
      <c r="D54" s="120"/>
      <c r="E54" s="120"/>
      <c r="F54" s="120"/>
      <c r="G54" s="120"/>
    </row>
    <row r="55" spans="2:8" s="2" customFormat="1" x14ac:dyDescent="0.25">
      <c r="B55" s="127" t="s">
        <v>94</v>
      </c>
      <c r="C55" s="125"/>
      <c r="D55" s="125"/>
      <c r="E55" s="125"/>
      <c r="F55" s="125"/>
      <c r="G55" s="125"/>
    </row>
    <row r="56" spans="2:8" s="2" customFormat="1" x14ac:dyDescent="0.25">
      <c r="B56" s="128" t="s">
        <v>95</v>
      </c>
      <c r="C56" s="125"/>
      <c r="D56" s="125"/>
      <c r="E56" s="125"/>
      <c r="F56" s="125"/>
      <c r="G56" s="125"/>
    </row>
    <row r="57" spans="2:8" s="2" customFormat="1" x14ac:dyDescent="0.25">
      <c r="B57" s="129" t="s">
        <v>145</v>
      </c>
      <c r="C57" s="126"/>
      <c r="D57" s="126"/>
      <c r="E57" s="126"/>
      <c r="F57" s="126"/>
      <c r="G57" s="126"/>
    </row>
    <row r="58" spans="2:8" s="2" customFormat="1" x14ac:dyDescent="0.25">
      <c r="B58" s="132" t="s">
        <v>136</v>
      </c>
      <c r="C58" s="130"/>
      <c r="D58" s="130"/>
      <c r="E58" s="130"/>
      <c r="F58" s="130"/>
      <c r="G58" s="130"/>
    </row>
    <row r="59" spans="2:8" s="2" customFormat="1" x14ac:dyDescent="0.25">
      <c r="B59" s="133" t="s">
        <v>96</v>
      </c>
      <c r="C59" s="130"/>
      <c r="D59" s="130"/>
      <c r="E59" s="130"/>
      <c r="F59" s="130"/>
      <c r="G59" s="130"/>
    </row>
    <row r="60" spans="2:8" s="2" customFormat="1" x14ac:dyDescent="0.25">
      <c r="B60" s="134" t="s">
        <v>145</v>
      </c>
      <c r="C60" s="131"/>
      <c r="D60" s="131"/>
      <c r="E60" s="131"/>
      <c r="F60" s="131"/>
      <c r="G60" s="131"/>
    </row>
    <row r="61" spans="2:8" s="2" customFormat="1" x14ac:dyDescent="0.25">
      <c r="B61" s="136" t="s">
        <v>140</v>
      </c>
      <c r="C61" s="135"/>
      <c r="D61" s="135"/>
      <c r="E61" s="135"/>
      <c r="F61" s="135"/>
      <c r="G61" s="135"/>
    </row>
    <row r="62" spans="2:8" s="2" customFormat="1" x14ac:dyDescent="0.25">
      <c r="B62" s="137" t="s">
        <v>146</v>
      </c>
      <c r="C62" s="146"/>
      <c r="D62" s="146"/>
      <c r="E62" s="146"/>
      <c r="F62" s="146"/>
      <c r="G62" s="146"/>
    </row>
    <row r="63" spans="2:8" s="2" customFormat="1" ht="9" customHeight="1" x14ac:dyDescent="0.25">
      <c r="B63" s="138"/>
      <c r="C63" s="147"/>
      <c r="D63" s="147"/>
      <c r="E63" s="147"/>
      <c r="F63" s="147"/>
      <c r="G63" s="147"/>
    </row>
    <row r="64" spans="2:8" s="2" customFormat="1" x14ac:dyDescent="0.25">
      <c r="B64" s="139" t="s">
        <v>97</v>
      </c>
      <c r="C64" s="99"/>
      <c r="D64" s="99"/>
      <c r="E64" s="99"/>
      <c r="F64" s="99"/>
      <c r="G64" s="99"/>
      <c r="H64" s="175"/>
    </row>
    <row r="65" spans="2:8" s="2" customFormat="1" x14ac:dyDescent="0.25">
      <c r="B65" s="140" t="s">
        <v>171</v>
      </c>
      <c r="C65" s="99"/>
      <c r="D65" s="99"/>
      <c r="E65" s="99"/>
      <c r="F65" s="99"/>
      <c r="G65" s="99"/>
      <c r="H65" s="175"/>
    </row>
    <row r="66" spans="2:8" s="2" customFormat="1" x14ac:dyDescent="0.25">
      <c r="B66" s="140" t="s">
        <v>87</v>
      </c>
      <c r="C66" s="99"/>
      <c r="D66" s="99"/>
      <c r="E66" s="99"/>
      <c r="F66" s="99"/>
      <c r="G66" s="99"/>
      <c r="H66" s="175"/>
    </row>
    <row r="67" spans="2:8" s="2" customFormat="1" x14ac:dyDescent="0.25">
      <c r="B67" s="141" t="s">
        <v>142</v>
      </c>
      <c r="C67" s="100"/>
      <c r="D67" s="100"/>
      <c r="E67" s="100"/>
      <c r="F67" s="100"/>
      <c r="G67" s="100"/>
      <c r="H67" s="175"/>
    </row>
    <row r="68" spans="2:8" s="2" customFormat="1" x14ac:dyDescent="0.25">
      <c r="C68" s="60"/>
      <c r="D68" s="60"/>
      <c r="E68" s="60"/>
      <c r="F68" s="60"/>
      <c r="G68" s="60"/>
      <c r="H68" s="175"/>
    </row>
    <row r="69" spans="2:8" s="2" customFormat="1" x14ac:dyDescent="0.25"/>
    <row r="70" spans="2:8" s="2" customFormat="1" x14ac:dyDescent="0.25">
      <c r="H70" s="175"/>
    </row>
    <row r="71" spans="2:8" s="2" customFormat="1" x14ac:dyDescent="0.25"/>
    <row r="72" spans="2:8" s="2" customFormat="1" x14ac:dyDescent="0.25"/>
    <row r="73" spans="2:8" s="2" customFormat="1" x14ac:dyDescent="0.25"/>
    <row r="74" spans="2:8" s="2" customFormat="1" x14ac:dyDescent="0.25"/>
    <row r="75" spans="2:8" s="2" customFormat="1" x14ac:dyDescent="0.25"/>
    <row r="76" spans="2:8" s="2" customFormat="1" x14ac:dyDescent="0.25"/>
    <row r="77" spans="2:8" s="2" customFormat="1" x14ac:dyDescent="0.25"/>
    <row r="78" spans="2:8" s="2" customFormat="1" x14ac:dyDescent="0.25"/>
    <row r="79" spans="2:8" s="2" customFormat="1" x14ac:dyDescent="0.25"/>
    <row r="80" spans="2:8"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sheetData>
  <mergeCells count="1">
    <mergeCell ref="C1:D1"/>
  </mergeCells>
  <pageMargins left="0.511811024" right="0.511811024" top="0.78740157499999996" bottom="0.78740157499999996" header="0.31496062000000002" footer="0.31496062000000002"/>
  <pageSetup paperSize="9"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A4CE9-9869-4693-94D5-CEFEA2A9181C}">
  <sheetPr codeName="Planilha12"/>
  <dimension ref="A1:AK61"/>
  <sheetViews>
    <sheetView showGridLines="0" showRowColHeaders="0" zoomScaleNormal="100" workbookViewId="0">
      <selection activeCell="A28" sqref="A28"/>
    </sheetView>
  </sheetViews>
  <sheetFormatPr defaultColWidth="8.7109375" defaultRowHeight="15" x14ac:dyDescent="0.25"/>
  <cols>
    <col min="1" max="1" width="6" style="2" customWidth="1"/>
    <col min="2" max="2" width="87.140625" customWidth="1"/>
    <col min="3" max="3" width="9.140625" hidden="1" customWidth="1"/>
    <col min="4" max="4" width="10.7109375" customWidth="1"/>
    <col min="5" max="8" width="5.5703125" style="2" hidden="1" customWidth="1"/>
    <col min="9" max="9" width="25.42578125" style="2" customWidth="1"/>
    <col min="10" max="11" width="8.7109375" style="2"/>
    <col min="12" max="12" width="11.140625" style="2" customWidth="1"/>
    <col min="13" max="37" width="8.7109375" style="2"/>
  </cols>
  <sheetData>
    <row r="1" spans="1:12" s="2" customFormat="1" ht="69.599999999999994" customHeight="1" x14ac:dyDescent="0.25">
      <c r="B1" s="101" t="s">
        <v>254</v>
      </c>
      <c r="C1" s="189"/>
      <c r="D1" s="101"/>
    </row>
    <row r="2" spans="1:12" s="2" customFormat="1" x14ac:dyDescent="0.25">
      <c r="B2" s="187">
        <f>INSTRUÇÕES!C7</f>
        <v>0</v>
      </c>
    </row>
    <row r="3" spans="1:12" s="2" customFormat="1" x14ac:dyDescent="0.25">
      <c r="B3" s="188"/>
      <c r="C3" s="189"/>
      <c r="D3" s="188"/>
    </row>
    <row r="4" spans="1:12" s="2" customFormat="1" ht="29.45" customHeight="1" x14ac:dyDescent="0.25">
      <c r="B4" s="220" t="s">
        <v>242</v>
      </c>
      <c r="C4" s="2" t="s">
        <v>237</v>
      </c>
      <c r="D4" s="190" t="s">
        <v>235</v>
      </c>
      <c r="E4" s="16" t="s">
        <v>238</v>
      </c>
      <c r="F4" s="16" t="s">
        <v>239</v>
      </c>
      <c r="G4" s="16" t="s">
        <v>240</v>
      </c>
      <c r="H4" s="16" t="s">
        <v>241</v>
      </c>
    </row>
    <row r="5" spans="1:12" ht="15" customHeight="1" x14ac:dyDescent="0.25">
      <c r="A5" s="105"/>
      <c r="B5" s="213" t="s">
        <v>150</v>
      </c>
      <c r="C5" s="197"/>
      <c r="D5" s="197">
        <f ca="1">INSTRUÇÕES!C9</f>
        <v>120</v>
      </c>
      <c r="E5" s="193"/>
      <c r="F5" s="193"/>
      <c r="G5" s="193"/>
      <c r="H5" s="193"/>
      <c r="I5" s="285" t="s">
        <v>267</v>
      </c>
      <c r="J5" s="229" t="s">
        <v>243</v>
      </c>
      <c r="K5" s="229"/>
      <c r="L5" s="229"/>
    </row>
    <row r="6" spans="1:12" x14ac:dyDescent="0.25">
      <c r="A6" s="106"/>
      <c r="B6" s="213" t="s">
        <v>64</v>
      </c>
      <c r="C6" s="72"/>
      <c r="D6" s="72"/>
      <c r="E6" s="193"/>
      <c r="F6" s="193"/>
      <c r="G6" s="193"/>
      <c r="H6" s="193"/>
      <c r="I6" s="285"/>
      <c r="J6" s="229"/>
      <c r="K6" s="229"/>
      <c r="L6" s="229"/>
    </row>
    <row r="7" spans="1:12" s="2" customFormat="1" x14ac:dyDescent="0.25">
      <c r="A7" s="56"/>
      <c r="B7" s="56" t="s">
        <v>174</v>
      </c>
      <c r="C7" s="66"/>
      <c r="D7" s="66"/>
      <c r="E7" s="194"/>
      <c r="F7" s="194"/>
      <c r="G7" s="194"/>
      <c r="H7" s="194"/>
      <c r="I7" s="285"/>
      <c r="J7" s="229"/>
      <c r="K7" s="229"/>
      <c r="L7" s="229"/>
    </row>
    <row r="8" spans="1:12" x14ac:dyDescent="0.25">
      <c r="A8" s="106"/>
      <c r="B8" s="218" t="s">
        <v>248</v>
      </c>
      <c r="C8" s="72"/>
      <c r="D8" s="72"/>
      <c r="E8" s="193"/>
      <c r="F8" s="193"/>
      <c r="G8" s="193"/>
      <c r="H8" s="193"/>
      <c r="I8" s="285"/>
    </row>
    <row r="9" spans="1:12" x14ac:dyDescent="0.25">
      <c r="A9" s="106"/>
      <c r="B9" s="218" t="s">
        <v>249</v>
      </c>
      <c r="C9" s="72"/>
      <c r="D9" s="72"/>
      <c r="E9" s="193"/>
      <c r="F9" s="193"/>
      <c r="G9" s="193"/>
      <c r="H9" s="193"/>
      <c r="I9" s="285"/>
      <c r="J9" s="229" t="s">
        <v>244</v>
      </c>
      <c r="K9" s="229"/>
      <c r="L9" s="229"/>
    </row>
    <row r="10" spans="1:12" x14ac:dyDescent="0.25">
      <c r="A10" s="106"/>
      <c r="B10" s="218" t="s">
        <v>250</v>
      </c>
      <c r="C10" s="72"/>
      <c r="D10" s="72"/>
      <c r="E10" s="193"/>
      <c r="F10" s="193"/>
      <c r="G10" s="193"/>
      <c r="H10" s="193"/>
      <c r="I10" s="285"/>
      <c r="J10" s="229"/>
      <c r="K10" s="229"/>
      <c r="L10" s="229"/>
    </row>
    <row r="11" spans="1:12" x14ac:dyDescent="0.25">
      <c r="A11" s="106"/>
      <c r="B11" s="218" t="s">
        <v>251</v>
      </c>
      <c r="C11" s="72"/>
      <c r="D11" s="72"/>
      <c r="E11" s="193"/>
      <c r="F11" s="193"/>
      <c r="G11" s="193"/>
      <c r="H11" s="193"/>
      <c r="I11" s="285"/>
      <c r="J11" s="229"/>
      <c r="K11" s="229"/>
      <c r="L11" s="229"/>
    </row>
    <row r="12" spans="1:12" x14ac:dyDescent="0.25">
      <c r="A12" s="108"/>
      <c r="B12" s="108" t="s">
        <v>173</v>
      </c>
      <c r="C12" s="66"/>
      <c r="D12" s="66"/>
      <c r="E12" s="194"/>
      <c r="F12" s="194"/>
      <c r="G12" s="194"/>
      <c r="H12" s="194"/>
      <c r="I12" s="285"/>
    </row>
    <row r="13" spans="1:12" x14ac:dyDescent="0.25">
      <c r="A13" s="106"/>
      <c r="B13" s="218" t="s">
        <v>65</v>
      </c>
      <c r="C13" s="72">
        <v>0</v>
      </c>
      <c r="D13" s="72"/>
      <c r="E13" s="72">
        <v>0</v>
      </c>
      <c r="F13" s="72">
        <v>0</v>
      </c>
      <c r="G13" s="72">
        <v>0</v>
      </c>
      <c r="H13" s="72">
        <v>0</v>
      </c>
      <c r="I13" s="285"/>
    </row>
    <row r="14" spans="1:12" x14ac:dyDescent="0.25">
      <c r="A14" s="106"/>
      <c r="B14" s="218" t="s">
        <v>66</v>
      </c>
      <c r="C14" s="72">
        <v>0</v>
      </c>
      <c r="D14" s="72"/>
      <c r="E14" s="72">
        <v>0</v>
      </c>
      <c r="F14" s="72">
        <v>0</v>
      </c>
      <c r="G14" s="72">
        <v>0</v>
      </c>
      <c r="H14" s="72">
        <v>0</v>
      </c>
      <c r="I14" s="285"/>
    </row>
    <row r="15" spans="1:12" x14ac:dyDescent="0.25">
      <c r="A15" s="106"/>
      <c r="B15" s="218" t="s">
        <v>67</v>
      </c>
      <c r="C15" s="72">
        <v>0</v>
      </c>
      <c r="D15" s="72"/>
      <c r="E15" s="72">
        <v>0</v>
      </c>
      <c r="F15" s="72">
        <v>0</v>
      </c>
      <c r="G15" s="72">
        <v>0</v>
      </c>
      <c r="H15" s="72">
        <v>0</v>
      </c>
      <c r="I15" s="285"/>
      <c r="J15" s="232" t="s">
        <v>246</v>
      </c>
      <c r="K15" s="232"/>
      <c r="L15" s="232"/>
    </row>
    <row r="16" spans="1:12" x14ac:dyDescent="0.25">
      <c r="A16" s="106"/>
      <c r="B16" s="218" t="s">
        <v>80</v>
      </c>
      <c r="C16" s="72">
        <v>0</v>
      </c>
      <c r="D16" s="72"/>
      <c r="E16" s="72">
        <v>0</v>
      </c>
      <c r="F16" s="72">
        <v>0</v>
      </c>
      <c r="G16" s="72">
        <v>0</v>
      </c>
      <c r="H16" s="72">
        <v>0</v>
      </c>
      <c r="I16" s="285"/>
      <c r="J16" s="232"/>
      <c r="K16" s="232"/>
      <c r="L16" s="232"/>
    </row>
    <row r="17" spans="1:13" s="2" customFormat="1" x14ac:dyDescent="0.25">
      <c r="A17" s="56"/>
      <c r="B17" s="56" t="s">
        <v>74</v>
      </c>
      <c r="C17" s="66"/>
      <c r="D17" s="66"/>
      <c r="E17" s="66"/>
      <c r="F17" s="66"/>
      <c r="G17" s="66"/>
      <c r="H17" s="66"/>
      <c r="I17" s="285"/>
      <c r="J17" s="232"/>
      <c r="K17" s="232"/>
      <c r="L17" s="232"/>
    </row>
    <row r="18" spans="1:13" x14ac:dyDescent="0.25">
      <c r="A18" s="106"/>
      <c r="B18" s="218" t="s">
        <v>69</v>
      </c>
      <c r="C18" s="72">
        <v>0</v>
      </c>
      <c r="D18" s="72"/>
      <c r="E18" s="72">
        <v>0</v>
      </c>
      <c r="F18" s="72">
        <v>0</v>
      </c>
      <c r="G18" s="72">
        <v>0</v>
      </c>
      <c r="H18" s="72">
        <v>0</v>
      </c>
      <c r="I18" s="285"/>
    </row>
    <row r="19" spans="1:13" x14ac:dyDescent="0.25">
      <c r="A19" s="106"/>
      <c r="B19" s="218" t="s">
        <v>68</v>
      </c>
      <c r="C19" s="72"/>
      <c r="D19" s="72"/>
      <c r="E19" s="72"/>
      <c r="F19" s="72"/>
      <c r="G19" s="72"/>
      <c r="H19" s="72"/>
      <c r="I19" s="285"/>
      <c r="J19" s="229" t="s">
        <v>245</v>
      </c>
      <c r="K19" s="229"/>
      <c r="L19" s="229"/>
    </row>
    <row r="20" spans="1:13" x14ac:dyDescent="0.25">
      <c r="A20" s="106"/>
      <c r="B20" s="218" t="s">
        <v>72</v>
      </c>
      <c r="C20" s="109" t="s">
        <v>265</v>
      </c>
      <c r="D20" s="109"/>
      <c r="E20" s="109" t="s">
        <v>265</v>
      </c>
      <c r="F20" s="109" t="s">
        <v>265</v>
      </c>
      <c r="G20" s="109" t="s">
        <v>265</v>
      </c>
      <c r="H20" s="109" t="s">
        <v>265</v>
      </c>
      <c r="I20" s="285"/>
      <c r="J20" s="229"/>
      <c r="K20" s="229"/>
      <c r="L20" s="229"/>
    </row>
    <row r="21" spans="1:13" s="2" customFormat="1" x14ac:dyDescent="0.25">
      <c r="A21" s="56"/>
      <c r="B21" s="56" t="s">
        <v>75</v>
      </c>
      <c r="C21" s="66"/>
      <c r="D21" s="66"/>
      <c r="E21" s="66"/>
      <c r="F21" s="66"/>
      <c r="G21" s="66"/>
      <c r="H21" s="66"/>
      <c r="I21" s="285"/>
      <c r="J21" s="229"/>
      <c r="K21" s="229"/>
      <c r="L21" s="229"/>
    </row>
    <row r="22" spans="1:13" ht="30" x14ac:dyDescent="0.25">
      <c r="A22" s="110"/>
      <c r="B22" s="219" t="s">
        <v>84</v>
      </c>
      <c r="C22" s="211">
        <v>0</v>
      </c>
      <c r="D22" s="211"/>
      <c r="E22" s="211">
        <v>0</v>
      </c>
      <c r="F22" s="211">
        <v>0</v>
      </c>
      <c r="G22" s="211">
        <v>0</v>
      </c>
      <c r="H22" s="211">
        <v>0</v>
      </c>
      <c r="I22" s="285"/>
    </row>
    <row r="23" spans="1:13" x14ac:dyDescent="0.25">
      <c r="A23" s="110"/>
      <c r="B23" s="219" t="s">
        <v>98</v>
      </c>
      <c r="C23" s="212">
        <v>0</v>
      </c>
      <c r="D23" s="212"/>
      <c r="E23" s="212">
        <v>0</v>
      </c>
      <c r="F23" s="212">
        <v>0</v>
      </c>
      <c r="G23" s="212">
        <v>0</v>
      </c>
      <c r="H23" s="212">
        <v>0</v>
      </c>
      <c r="I23" s="285"/>
    </row>
    <row r="24" spans="1:13" x14ac:dyDescent="0.25">
      <c r="A24" s="110"/>
      <c r="B24" s="219" t="s">
        <v>151</v>
      </c>
      <c r="C24" s="212" t="s">
        <v>70</v>
      </c>
      <c r="D24" s="212"/>
      <c r="E24" s="212" t="s">
        <v>70</v>
      </c>
      <c r="F24" s="212" t="s">
        <v>70</v>
      </c>
      <c r="G24" s="212" t="s">
        <v>70</v>
      </c>
      <c r="H24" s="212" t="s">
        <v>70</v>
      </c>
      <c r="I24" s="285"/>
    </row>
    <row r="25" spans="1:13" x14ac:dyDescent="0.25">
      <c r="A25" s="110"/>
      <c r="B25" s="219" t="s">
        <v>99</v>
      </c>
      <c r="C25" s="212" t="s">
        <v>70</v>
      </c>
      <c r="D25" s="212"/>
      <c r="E25" s="212" t="s">
        <v>70</v>
      </c>
      <c r="F25" s="212" t="s">
        <v>70</v>
      </c>
      <c r="G25" s="212" t="s">
        <v>70</v>
      </c>
      <c r="H25" s="212" t="s">
        <v>70</v>
      </c>
      <c r="I25" s="285"/>
    </row>
    <row r="26" spans="1:13" ht="30" x14ac:dyDescent="0.25">
      <c r="A26" s="110"/>
      <c r="B26" s="219" t="s">
        <v>144</v>
      </c>
      <c r="C26" s="212" t="s">
        <v>70</v>
      </c>
      <c r="D26" s="212"/>
      <c r="E26" s="212" t="s">
        <v>70</v>
      </c>
      <c r="F26" s="212" t="s">
        <v>70</v>
      </c>
      <c r="G26" s="212" t="s">
        <v>70</v>
      </c>
      <c r="H26" s="212" t="s">
        <v>70</v>
      </c>
      <c r="I26" s="285"/>
    </row>
    <row r="27" spans="1:13" ht="30.75" hidden="1" customHeight="1" x14ac:dyDescent="0.25">
      <c r="A27" s="110"/>
      <c r="B27" s="183" t="s">
        <v>236</v>
      </c>
      <c r="C27" s="203"/>
      <c r="D27" s="204"/>
      <c r="E27" s="204"/>
      <c r="F27" s="204"/>
      <c r="G27" s="204"/>
      <c r="H27" s="205"/>
      <c r="I27" s="285"/>
    </row>
    <row r="28" spans="1:13" s="2" customFormat="1" ht="45" x14ac:dyDescent="0.25">
      <c r="B28" s="219" t="s">
        <v>252</v>
      </c>
      <c r="C28" s="212"/>
      <c r="D28" s="212"/>
      <c r="E28" s="206"/>
      <c r="F28" s="206"/>
      <c r="G28" s="206"/>
      <c r="H28" s="206"/>
      <c r="I28" s="285"/>
    </row>
    <row r="29" spans="1:13" s="2" customFormat="1" ht="14.45" customHeight="1" x14ac:dyDescent="0.25">
      <c r="B29" s="107"/>
      <c r="C29" s="207" t="e">
        <f>'CRS 1'!B32</f>
        <v>#N/A</v>
      </c>
      <c r="D29" s="206"/>
      <c r="E29" s="206"/>
      <c r="F29" s="206"/>
      <c r="G29" s="206"/>
      <c r="H29" s="206"/>
      <c r="I29" s="205"/>
    </row>
    <row r="30" spans="1:13" x14ac:dyDescent="0.25">
      <c r="B30" s="56" t="s">
        <v>152</v>
      </c>
      <c r="C30" s="205"/>
      <c r="D30" s="208"/>
      <c r="E30" s="205"/>
      <c r="F30" s="209"/>
      <c r="G30" s="205"/>
      <c r="H30" s="205"/>
      <c r="I30" s="205"/>
    </row>
    <row r="31" spans="1:13" ht="30" x14ac:dyDescent="0.25">
      <c r="B31" s="219" t="s">
        <v>153</v>
      </c>
      <c r="C31" s="186"/>
      <c r="D31" s="233"/>
      <c r="E31" s="233"/>
      <c r="F31" s="233"/>
      <c r="G31" s="233"/>
      <c r="H31" s="233"/>
      <c r="I31" s="233"/>
      <c r="J31" s="233"/>
      <c r="K31" s="233"/>
      <c r="L31" s="233"/>
      <c r="M31" s="233"/>
    </row>
    <row r="32" spans="1:13" ht="30" x14ac:dyDescent="0.25">
      <c r="B32" s="219" t="s">
        <v>154</v>
      </c>
      <c r="C32" s="186"/>
      <c r="D32" s="233"/>
      <c r="E32" s="233"/>
      <c r="F32" s="233"/>
      <c r="G32" s="233"/>
      <c r="H32" s="233"/>
      <c r="I32" s="233"/>
      <c r="J32" s="233"/>
      <c r="K32" s="233"/>
      <c r="L32" s="233"/>
      <c r="M32" s="233"/>
    </row>
    <row r="33" spans="2:13" ht="29.1" customHeight="1" x14ac:dyDescent="0.25">
      <c r="B33" s="219" t="s">
        <v>155</v>
      </c>
      <c r="C33" s="186"/>
      <c r="D33" s="233"/>
      <c r="E33" s="233"/>
      <c r="F33" s="233"/>
      <c r="G33" s="233"/>
      <c r="H33" s="233"/>
      <c r="I33" s="233"/>
      <c r="J33" s="233"/>
      <c r="K33" s="233"/>
      <c r="L33" s="233"/>
      <c r="M33" s="233"/>
    </row>
    <row r="34" spans="2:13" s="2" customFormat="1" x14ac:dyDescent="0.25">
      <c r="B34" s="219" t="s">
        <v>156</v>
      </c>
      <c r="C34" s="186"/>
      <c r="D34" s="233"/>
      <c r="E34" s="233"/>
      <c r="F34" s="233"/>
      <c r="G34" s="233"/>
      <c r="H34" s="233"/>
      <c r="I34" s="233"/>
      <c r="J34" s="233"/>
      <c r="K34" s="233"/>
      <c r="L34" s="233"/>
      <c r="M34" s="233"/>
    </row>
    <row r="35" spans="2:13" s="2" customFormat="1" x14ac:dyDescent="0.25">
      <c r="B35" s="219" t="s">
        <v>157</v>
      </c>
      <c r="C35" s="186"/>
      <c r="D35" s="233"/>
      <c r="E35" s="233"/>
      <c r="F35" s="233"/>
      <c r="G35" s="233"/>
      <c r="H35" s="233"/>
      <c r="I35" s="233"/>
      <c r="J35" s="233"/>
      <c r="K35" s="233"/>
      <c r="L35" s="233"/>
      <c r="M35" s="233"/>
    </row>
    <row r="36" spans="2:13" s="2" customFormat="1" x14ac:dyDescent="0.25">
      <c r="B36" s="219" t="s">
        <v>160</v>
      </c>
      <c r="C36" s="186"/>
      <c r="D36" s="233"/>
      <c r="E36" s="233"/>
      <c r="F36" s="233"/>
      <c r="G36" s="233"/>
      <c r="H36" s="233"/>
      <c r="I36" s="233"/>
      <c r="J36" s="233"/>
      <c r="K36" s="233"/>
      <c r="L36" s="233"/>
      <c r="M36" s="233"/>
    </row>
    <row r="37" spans="2:13" s="2" customFormat="1" x14ac:dyDescent="0.25">
      <c r="B37" s="219" t="s">
        <v>158</v>
      </c>
      <c r="C37" s="192"/>
      <c r="D37" s="233"/>
      <c r="E37" s="233"/>
      <c r="F37" s="233"/>
      <c r="G37" s="233"/>
      <c r="H37" s="233"/>
      <c r="I37" s="233"/>
      <c r="J37" s="233"/>
      <c r="K37" s="233"/>
      <c r="L37" s="233"/>
      <c r="M37" s="233"/>
    </row>
    <row r="38" spans="2:13" s="2" customFormat="1" x14ac:dyDescent="0.25">
      <c r="B38" s="111"/>
      <c r="D38" s="107"/>
    </row>
    <row r="39" spans="2:13" s="2" customFormat="1" x14ac:dyDescent="0.25">
      <c r="B39" s="107"/>
      <c r="D39" s="107"/>
    </row>
    <row r="40" spans="2:13" s="2" customFormat="1" x14ac:dyDescent="0.25">
      <c r="B40" s="284"/>
      <c r="D40" s="107"/>
    </row>
    <row r="41" spans="2:13" s="2" customFormat="1" x14ac:dyDescent="0.25">
      <c r="B41" s="107"/>
      <c r="D41" s="107"/>
    </row>
    <row r="42" spans="2:13" s="2" customFormat="1" x14ac:dyDescent="0.25">
      <c r="B42" s="107"/>
      <c r="D42" s="107"/>
    </row>
    <row r="43" spans="2:13" s="2" customFormat="1" x14ac:dyDescent="0.25">
      <c r="B43" s="107"/>
      <c r="D43" s="111"/>
    </row>
    <row r="44" spans="2:13" s="2" customFormat="1" x14ac:dyDescent="0.25">
      <c r="B44" s="111"/>
      <c r="D44" s="107"/>
    </row>
    <row r="45" spans="2:13" s="2" customFormat="1" x14ac:dyDescent="0.25">
      <c r="B45" s="107"/>
      <c r="D45" s="107"/>
    </row>
    <row r="46" spans="2:13" s="2" customFormat="1" x14ac:dyDescent="0.25">
      <c r="B46" s="107"/>
      <c r="D46" s="107"/>
    </row>
    <row r="47" spans="2:13" s="2" customFormat="1" x14ac:dyDescent="0.25">
      <c r="B47" s="107"/>
      <c r="D47" s="107"/>
    </row>
    <row r="48" spans="2:13" s="2" customFormat="1" x14ac:dyDescent="0.25">
      <c r="B48" s="107"/>
      <c r="D48" s="107"/>
    </row>
    <row r="49" spans="2:4" s="2" customFormat="1" x14ac:dyDescent="0.25">
      <c r="B49" s="107"/>
      <c r="D49" s="111"/>
    </row>
    <row r="50" spans="2:4" s="2" customFormat="1" x14ac:dyDescent="0.25">
      <c r="B50" s="111"/>
      <c r="D50" s="107"/>
    </row>
    <row r="51" spans="2:4" s="2" customFormat="1" x14ac:dyDescent="0.25">
      <c r="B51" s="107"/>
      <c r="D51" s="107"/>
    </row>
    <row r="52" spans="2:4" s="2" customFormat="1" x14ac:dyDescent="0.25">
      <c r="B52" s="107"/>
      <c r="D52" s="107"/>
    </row>
    <row r="53" spans="2:4" s="2" customFormat="1" x14ac:dyDescent="0.25">
      <c r="B53" s="107"/>
      <c r="D53" s="107"/>
    </row>
    <row r="54" spans="2:4" s="2" customFormat="1" x14ac:dyDescent="0.25">
      <c r="B54" s="107"/>
      <c r="D54" s="111"/>
    </row>
    <row r="55" spans="2:4" s="2" customFormat="1" x14ac:dyDescent="0.25">
      <c r="B55" s="111"/>
      <c r="C55"/>
      <c r="D55" s="107"/>
    </row>
    <row r="56" spans="2:4" s="2" customFormat="1" x14ac:dyDescent="0.25">
      <c r="B56" s="107"/>
      <c r="C56"/>
      <c r="D56" s="104"/>
    </row>
    <row r="57" spans="2:4" s="2" customFormat="1" x14ac:dyDescent="0.25">
      <c r="B57" s="104"/>
      <c r="C57"/>
      <c r="D57"/>
    </row>
    <row r="58" spans="2:4" s="2" customFormat="1" x14ac:dyDescent="0.25">
      <c r="B58"/>
      <c r="C58"/>
      <c r="D58"/>
    </row>
    <row r="59" spans="2:4" s="2" customFormat="1" x14ac:dyDescent="0.25">
      <c r="B59"/>
      <c r="C59"/>
      <c r="D59"/>
    </row>
    <row r="60" spans="2:4" s="2" customFormat="1" x14ac:dyDescent="0.25">
      <c r="B60"/>
      <c r="C60"/>
      <c r="D60"/>
    </row>
    <row r="61" spans="2:4" s="2" customFormat="1" x14ac:dyDescent="0.25">
      <c r="B61"/>
      <c r="C61"/>
      <c r="D61"/>
    </row>
  </sheetData>
  <sheetProtection algorithmName="SHA-512" hashValue="Hatca618YBiLPy7tqX0rlCEAQd1bzuxeYuXhPA5fI4AazMyoDMBYWtJIWnhzxgCvVakVXzMUppjI08K/Dm4Lkg==" saltValue="W1YioQ5ZmyVrN9LAqYcT9g==" spinCount="100000" sheet="1" objects="1" scenarios="1"/>
  <mergeCells count="12">
    <mergeCell ref="J15:L17"/>
    <mergeCell ref="J19:L21"/>
    <mergeCell ref="I5:I28"/>
    <mergeCell ref="J9:L11"/>
    <mergeCell ref="J5:L7"/>
    <mergeCell ref="D31:M31"/>
    <mergeCell ref="D32:M32"/>
    <mergeCell ref="D33:M33"/>
    <mergeCell ref="D34:M34"/>
    <mergeCell ref="D35:M35"/>
    <mergeCell ref="D36:M36"/>
    <mergeCell ref="D37:M37"/>
  </mergeCells>
  <hyperlinks>
    <hyperlink ref="J5" location="'1o aplicante'!A1" display="CLIQUE AQUI PARA IR PARA A PRÓXIMA TELA" xr:uid="{B86191D9-DB62-4365-A6E5-827CD63848BE}"/>
    <hyperlink ref="J9" location="'1o aplicante'!A1" display="CLIQUE AQUI PARA IR PARA A PRÓXIMA TELA" xr:uid="{1FED72CA-7FA2-4E9D-ACC7-12C3A31AFF6D}"/>
    <hyperlink ref="J9:L11" location="INSTRUÇÕES!A1" display="CLIQUE AQUI PARA VOLTAR PARA AS INSTRUÇÕES" xr:uid="{CFC434A5-23DF-4A52-8053-8A13903A89DF}"/>
    <hyperlink ref="J5:L7" location="Cônjuge!A1" display="CLIQUE AQUI PARA IR PARA A PRÓXIMA TELA" xr:uid="{B8A32BC4-8D73-49F7-906C-FB5C48D7D65A}"/>
    <hyperlink ref="J15:L17" r:id="rId1" display="Em caso de dúvida, envie mensagem por e-mail  clicando aqui" xr:uid="{DBC7B798-92C6-47A7-8CF9-8D897BAD8EEF}"/>
    <hyperlink ref="J19:L21" r:id="rId2" display="Em caso de dúvida, envie mensagem de Whatsapp clicando aqui" xr:uid="{72EDC594-EEE3-4D1C-BE2B-6D2BAEFCDDB6}"/>
  </hyperlinks>
  <pageMargins left="0.511811024" right="0.511811024" top="0.78740157499999996" bottom="0.78740157499999996" header="0.31496062000000002" footer="0.31496062000000002"/>
  <pageSetup paperSize="9" orientation="portrait"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8104C-E6AC-451F-9916-56B08DBE0EA8}">
  <sheetPr codeName="Planilha15"/>
  <dimension ref="A1:AA54"/>
  <sheetViews>
    <sheetView showGridLines="0" showRowColHeaders="0" zoomScaleNormal="100" workbookViewId="0">
      <selection activeCell="K28" sqref="K28"/>
    </sheetView>
  </sheetViews>
  <sheetFormatPr defaultColWidth="8.7109375" defaultRowHeight="15" x14ac:dyDescent="0.25"/>
  <cols>
    <col min="1" max="1" width="6" style="2" customWidth="1"/>
    <col min="2" max="2" width="74" customWidth="1"/>
    <col min="3" max="3" width="8" hidden="1" customWidth="1"/>
    <col min="4" max="4" width="10.28515625" customWidth="1"/>
    <col min="5" max="8" width="5.140625" style="2" hidden="1" customWidth="1"/>
    <col min="9" max="9" width="30.28515625" style="2" customWidth="1"/>
    <col min="10" max="11" width="8.7109375" style="2"/>
    <col min="12" max="12" width="10" style="2" customWidth="1"/>
    <col min="13" max="13" width="8.7109375" style="2" hidden="1" customWidth="1"/>
    <col min="14" max="26" width="8.7109375" style="2"/>
  </cols>
  <sheetData>
    <row r="1" spans="1:26" s="2" customFormat="1" ht="85.5" customHeight="1" x14ac:dyDescent="0.25">
      <c r="B1" s="101" t="s">
        <v>159</v>
      </c>
      <c r="C1" s="189"/>
      <c r="D1" s="101"/>
    </row>
    <row r="2" spans="1:26" s="2" customFormat="1" x14ac:dyDescent="0.25">
      <c r="B2" s="191">
        <f>INSTRUÇÕES!C13</f>
        <v>0</v>
      </c>
      <c r="D2" s="106"/>
    </row>
    <row r="3" spans="1:26" s="2" customFormat="1" x14ac:dyDescent="0.25">
      <c r="C3" s="189"/>
      <c r="D3" s="188"/>
    </row>
    <row r="4" spans="1:26" s="2" customFormat="1" ht="29.45" customHeight="1" x14ac:dyDescent="0.25">
      <c r="B4" s="220" t="s">
        <v>242</v>
      </c>
      <c r="C4" s="199" t="s">
        <v>237</v>
      </c>
      <c r="D4" s="200" t="s">
        <v>234</v>
      </c>
      <c r="E4" s="199" t="s">
        <v>238</v>
      </c>
      <c r="F4" s="199" t="s">
        <v>239</v>
      </c>
      <c r="G4" s="199" t="s">
        <v>240</v>
      </c>
      <c r="H4" s="199" t="s">
        <v>241</v>
      </c>
    </row>
    <row r="5" spans="1:26" ht="15" customHeight="1" x14ac:dyDescent="0.25">
      <c r="A5" s="105"/>
      <c r="B5" s="213" t="s">
        <v>150</v>
      </c>
      <c r="C5" s="193"/>
      <c r="D5" s="201">
        <f ca="1">INSTRUÇÕES!C15</f>
        <v>120</v>
      </c>
      <c r="E5" s="193"/>
      <c r="F5" s="193"/>
      <c r="G5" s="193"/>
      <c r="H5" s="193"/>
      <c r="I5" s="285" t="s">
        <v>266</v>
      </c>
      <c r="J5" s="234" t="s">
        <v>258</v>
      </c>
      <c r="K5" s="234"/>
      <c r="L5" s="234"/>
      <c r="Z5"/>
    </row>
    <row r="6" spans="1:26" x14ac:dyDescent="0.25">
      <c r="A6" s="106"/>
      <c r="B6" s="213" t="s">
        <v>64</v>
      </c>
      <c r="C6" s="193"/>
      <c r="D6" s="193"/>
      <c r="E6" s="72"/>
      <c r="F6" s="193"/>
      <c r="G6" s="193"/>
      <c r="H6" s="193"/>
      <c r="I6" s="285"/>
      <c r="J6" s="234"/>
      <c r="K6" s="234"/>
      <c r="L6" s="234"/>
      <c r="Z6"/>
    </row>
    <row r="7" spans="1:26" s="2" customFormat="1" x14ac:dyDescent="0.25">
      <c r="A7" s="56"/>
      <c r="B7" s="56" t="s">
        <v>174</v>
      </c>
      <c r="C7" s="194"/>
      <c r="D7" s="194"/>
      <c r="E7" s="66"/>
      <c r="F7" s="66"/>
      <c r="G7" s="66"/>
      <c r="H7" s="194"/>
      <c r="I7" s="285"/>
      <c r="J7" s="223"/>
      <c r="K7" s="223"/>
      <c r="L7" s="223"/>
    </row>
    <row r="8" spans="1:26" x14ac:dyDescent="0.25">
      <c r="A8" s="106"/>
      <c r="B8" s="218" t="s">
        <v>248</v>
      </c>
      <c r="C8" s="193"/>
      <c r="D8" s="193"/>
      <c r="E8" s="193"/>
      <c r="F8" s="193"/>
      <c r="G8" s="193"/>
      <c r="H8" s="193"/>
      <c r="I8" s="285"/>
      <c r="Z8"/>
    </row>
    <row r="9" spans="1:26" ht="15" customHeight="1" x14ac:dyDescent="0.25">
      <c r="A9" s="106"/>
      <c r="B9" s="218" t="s">
        <v>249</v>
      </c>
      <c r="C9" s="193"/>
      <c r="D9" s="193"/>
      <c r="E9" s="193"/>
      <c r="F9" s="193"/>
      <c r="G9" s="193"/>
      <c r="H9" s="193"/>
      <c r="I9" s="285"/>
      <c r="J9" s="234" t="s">
        <v>259</v>
      </c>
      <c r="K9" s="234"/>
      <c r="L9" s="234"/>
      <c r="Z9"/>
    </row>
    <row r="10" spans="1:26" x14ac:dyDescent="0.25">
      <c r="A10" s="106"/>
      <c r="B10" s="218" t="s">
        <v>250</v>
      </c>
      <c r="C10" s="193"/>
      <c r="D10" s="193"/>
      <c r="E10" s="193"/>
      <c r="F10" s="193"/>
      <c r="G10" s="193"/>
      <c r="H10" s="193"/>
      <c r="I10" s="285"/>
      <c r="J10" s="234"/>
      <c r="K10" s="234"/>
      <c r="L10" s="234"/>
      <c r="Z10"/>
    </row>
    <row r="11" spans="1:26" x14ac:dyDescent="0.25">
      <c r="A11" s="106"/>
      <c r="B11" s="218" t="s">
        <v>251</v>
      </c>
      <c r="C11" s="193"/>
      <c r="D11" s="193"/>
      <c r="E11" s="193"/>
      <c r="F11" s="193"/>
      <c r="G11" s="193"/>
      <c r="H11" s="193"/>
      <c r="I11" s="285"/>
      <c r="J11" s="223"/>
      <c r="K11" s="223"/>
      <c r="L11" s="223"/>
      <c r="Z11"/>
    </row>
    <row r="12" spans="1:26" x14ac:dyDescent="0.25">
      <c r="A12" s="108"/>
      <c r="B12" s="108" t="s">
        <v>173</v>
      </c>
      <c r="C12" s="194"/>
      <c r="D12" s="194"/>
      <c r="E12" s="194"/>
      <c r="F12" s="194"/>
      <c r="G12" s="194"/>
      <c r="H12" s="194"/>
      <c r="I12" s="285"/>
      <c r="Z12"/>
    </row>
    <row r="13" spans="1:26" ht="15" customHeight="1" x14ac:dyDescent="0.25">
      <c r="A13" s="106"/>
      <c r="B13" s="218" t="s">
        <v>65</v>
      </c>
      <c r="C13" s="193">
        <v>0</v>
      </c>
      <c r="D13" s="193"/>
      <c r="E13" s="193">
        <v>0</v>
      </c>
      <c r="F13" s="193">
        <v>0</v>
      </c>
      <c r="G13" s="193">
        <v>0</v>
      </c>
      <c r="H13" s="193">
        <v>0</v>
      </c>
      <c r="I13" s="285"/>
      <c r="Z13"/>
    </row>
    <row r="14" spans="1:26" x14ac:dyDescent="0.25">
      <c r="A14" s="106"/>
      <c r="B14" s="218" t="s">
        <v>66</v>
      </c>
      <c r="C14" s="193">
        <v>0</v>
      </c>
      <c r="D14" s="193"/>
      <c r="E14" s="193">
        <v>0</v>
      </c>
      <c r="F14" s="193">
        <v>0</v>
      </c>
      <c r="G14" s="193">
        <v>0</v>
      </c>
      <c r="H14" s="193">
        <v>0</v>
      </c>
      <c r="I14" s="285"/>
      <c r="J14" s="229" t="s">
        <v>245</v>
      </c>
      <c r="K14" s="229"/>
      <c r="L14" s="229"/>
      <c r="Z14"/>
    </row>
    <row r="15" spans="1:26" ht="15" customHeight="1" x14ac:dyDescent="0.25">
      <c r="A15" s="106"/>
      <c r="B15" s="218" t="s">
        <v>67</v>
      </c>
      <c r="C15" s="193">
        <v>0</v>
      </c>
      <c r="D15" s="193"/>
      <c r="E15" s="193">
        <v>0</v>
      </c>
      <c r="F15" s="193">
        <v>0</v>
      </c>
      <c r="G15" s="193">
        <v>0</v>
      </c>
      <c r="H15" s="193">
        <v>0</v>
      </c>
      <c r="I15" s="285"/>
      <c r="J15" s="229"/>
      <c r="K15" s="229"/>
      <c r="L15" s="229"/>
      <c r="Z15"/>
    </row>
    <row r="16" spans="1:26" x14ac:dyDescent="0.25">
      <c r="A16" s="106"/>
      <c r="B16" s="218" t="s">
        <v>80</v>
      </c>
      <c r="C16" s="202">
        <v>0</v>
      </c>
      <c r="D16" s="202"/>
      <c r="E16" s="202">
        <v>0</v>
      </c>
      <c r="F16" s="202">
        <v>0</v>
      </c>
      <c r="G16" s="202">
        <v>0</v>
      </c>
      <c r="H16" s="202">
        <v>0</v>
      </c>
      <c r="I16" s="285"/>
      <c r="J16" s="229"/>
      <c r="K16" s="229"/>
      <c r="L16" s="229"/>
      <c r="M16" s="215" t="s">
        <v>247</v>
      </c>
      <c r="Z16"/>
    </row>
    <row r="17" spans="1:27" s="2" customFormat="1" x14ac:dyDescent="0.25">
      <c r="A17" s="56"/>
      <c r="B17" s="56" t="s">
        <v>74</v>
      </c>
      <c r="C17" s="194"/>
      <c r="D17" s="194"/>
      <c r="E17" s="194"/>
      <c r="F17" s="194"/>
      <c r="G17" s="194"/>
      <c r="H17" s="194"/>
      <c r="I17" s="285"/>
    </row>
    <row r="18" spans="1:27" x14ac:dyDescent="0.25">
      <c r="A18" s="106"/>
      <c r="B18" s="218" t="s">
        <v>69</v>
      </c>
      <c r="C18" s="193">
        <v>0</v>
      </c>
      <c r="D18" s="193"/>
      <c r="E18" s="193">
        <v>0</v>
      </c>
      <c r="F18" s="193">
        <v>0</v>
      </c>
      <c r="G18" s="193">
        <v>0</v>
      </c>
      <c r="H18" s="193">
        <v>0</v>
      </c>
      <c r="I18" s="285"/>
      <c r="J18" s="232" t="s">
        <v>246</v>
      </c>
      <c r="K18" s="232"/>
      <c r="L18" s="232"/>
      <c r="Z18"/>
    </row>
    <row r="19" spans="1:27" x14ac:dyDescent="0.25">
      <c r="A19" s="106"/>
      <c r="B19" s="218" t="s">
        <v>68</v>
      </c>
      <c r="C19" s="193"/>
      <c r="D19" s="193"/>
      <c r="E19" s="193"/>
      <c r="F19" s="193"/>
      <c r="G19" s="193"/>
      <c r="H19" s="193"/>
      <c r="I19" s="285"/>
      <c r="J19" s="232"/>
      <c r="K19" s="232"/>
      <c r="L19" s="232"/>
      <c r="Z19"/>
    </row>
    <row r="20" spans="1:27" x14ac:dyDescent="0.25">
      <c r="A20" s="106"/>
      <c r="B20" s="218" t="s">
        <v>72</v>
      </c>
      <c r="C20" s="202" t="s">
        <v>70</v>
      </c>
      <c r="D20" s="202"/>
      <c r="E20" s="202" t="s">
        <v>70</v>
      </c>
      <c r="F20" s="202" t="s">
        <v>70</v>
      </c>
      <c r="G20" s="202" t="s">
        <v>70</v>
      </c>
      <c r="H20" s="202" t="s">
        <v>70</v>
      </c>
      <c r="I20" s="285"/>
      <c r="J20" s="232"/>
      <c r="K20" s="232"/>
      <c r="L20" s="232"/>
      <c r="Z20"/>
    </row>
    <row r="21" spans="1:27" s="2" customFormat="1" x14ac:dyDescent="0.25">
      <c r="A21" s="56"/>
      <c r="B21" s="56" t="s">
        <v>75</v>
      </c>
      <c r="C21" s="194"/>
      <c r="D21" s="194"/>
      <c r="E21" s="194"/>
      <c r="F21" s="194"/>
      <c r="G21" s="194"/>
      <c r="H21" s="194"/>
      <c r="I21" s="285"/>
    </row>
    <row r="22" spans="1:27" ht="30" customHeight="1" x14ac:dyDescent="0.25">
      <c r="A22" s="110"/>
      <c r="B22" s="219" t="s">
        <v>84</v>
      </c>
      <c r="C22" s="203">
        <v>0</v>
      </c>
      <c r="D22" s="203"/>
      <c r="E22" s="203">
        <v>0</v>
      </c>
      <c r="F22" s="203">
        <v>0</v>
      </c>
      <c r="G22" s="203">
        <v>0</v>
      </c>
      <c r="H22" s="203">
        <v>0</v>
      </c>
      <c r="I22" s="285"/>
      <c r="Z22"/>
    </row>
    <row r="23" spans="1:27" x14ac:dyDescent="0.25">
      <c r="A23" s="110"/>
      <c r="B23" s="219" t="s">
        <v>98</v>
      </c>
      <c r="C23" s="198">
        <v>0</v>
      </c>
      <c r="D23" s="198"/>
      <c r="E23" s="198">
        <v>0</v>
      </c>
      <c r="F23" s="198">
        <v>0</v>
      </c>
      <c r="G23" s="198">
        <v>0</v>
      </c>
      <c r="H23" s="198">
        <v>0</v>
      </c>
      <c r="I23" s="285"/>
      <c r="Z23"/>
    </row>
    <row r="24" spans="1:27" ht="30" x14ac:dyDescent="0.25">
      <c r="A24" s="110"/>
      <c r="B24" s="219" t="s">
        <v>151</v>
      </c>
      <c r="C24" s="198" t="s">
        <v>70</v>
      </c>
      <c r="D24" s="198"/>
      <c r="E24" s="198" t="s">
        <v>70</v>
      </c>
      <c r="F24" s="198" t="s">
        <v>70</v>
      </c>
      <c r="G24" s="198" t="s">
        <v>70</v>
      </c>
      <c r="H24" s="198" t="s">
        <v>70</v>
      </c>
      <c r="I24" s="285"/>
      <c r="J24" s="214"/>
      <c r="K24" s="214"/>
      <c r="L24" s="214"/>
      <c r="Z24"/>
    </row>
    <row r="25" spans="1:27" ht="30" x14ac:dyDescent="0.25">
      <c r="A25" s="110"/>
      <c r="B25" s="219" t="s">
        <v>99</v>
      </c>
      <c r="C25" s="198" t="s">
        <v>70</v>
      </c>
      <c r="D25" s="198"/>
      <c r="E25" s="198" t="s">
        <v>70</v>
      </c>
      <c r="F25" s="198" t="s">
        <v>70</v>
      </c>
      <c r="G25" s="198" t="s">
        <v>70</v>
      </c>
      <c r="H25" s="198" t="s">
        <v>70</v>
      </c>
      <c r="I25" s="285"/>
      <c r="Z25"/>
    </row>
    <row r="26" spans="1:27" ht="30" x14ac:dyDescent="0.25">
      <c r="A26" s="110"/>
      <c r="B26" s="219" t="s">
        <v>144</v>
      </c>
      <c r="C26" s="198" t="s">
        <v>70</v>
      </c>
      <c r="D26" s="198"/>
      <c r="E26" s="198" t="s">
        <v>70</v>
      </c>
      <c r="F26" s="198" t="s">
        <v>70</v>
      </c>
      <c r="G26" s="198" t="s">
        <v>70</v>
      </c>
      <c r="H26" s="198" t="s">
        <v>70</v>
      </c>
      <c r="I26" s="285"/>
      <c r="Z26"/>
    </row>
    <row r="27" spans="1:27" ht="15" hidden="1" customHeight="1" x14ac:dyDescent="0.25">
      <c r="A27" s="110"/>
      <c r="B27" s="183" t="s">
        <v>236</v>
      </c>
      <c r="C27" s="203"/>
      <c r="D27" s="204"/>
      <c r="E27" s="204"/>
      <c r="F27" s="204"/>
      <c r="G27" s="204"/>
      <c r="H27" s="205"/>
      <c r="I27" s="285"/>
      <c r="AA27" s="2"/>
    </row>
    <row r="28" spans="1:27" s="2" customFormat="1" ht="60" x14ac:dyDescent="0.25">
      <c r="B28" s="219" t="s">
        <v>252</v>
      </c>
      <c r="C28" s="198"/>
      <c r="D28" s="198"/>
      <c r="E28" s="206"/>
      <c r="F28" s="206"/>
      <c r="G28" s="206"/>
      <c r="H28" s="206"/>
      <c r="I28" s="285"/>
    </row>
    <row r="29" spans="1:27" s="2" customFormat="1" ht="33.75" customHeight="1" x14ac:dyDescent="0.25">
      <c r="B29" s="56" t="s">
        <v>152</v>
      </c>
      <c r="C29" s="28" t="e">
        <f>'CRS 2'!B32</f>
        <v>#N/A</v>
      </c>
      <c r="D29" s="28"/>
      <c r="E29" s="28"/>
      <c r="F29" s="28"/>
      <c r="G29" s="28"/>
      <c r="H29" s="28"/>
      <c r="I29" s="28"/>
      <c r="J29" s="28"/>
      <c r="K29" s="28"/>
      <c r="L29" s="28"/>
    </row>
    <row r="30" spans="1:27" s="2" customFormat="1" ht="30" x14ac:dyDescent="0.25">
      <c r="B30" s="219" t="s">
        <v>153</v>
      </c>
      <c r="D30" s="233"/>
      <c r="E30" s="233"/>
      <c r="F30" s="233"/>
      <c r="G30" s="233"/>
      <c r="H30" s="233"/>
      <c r="I30" s="233"/>
      <c r="J30" s="233"/>
      <c r="K30" s="233"/>
      <c r="L30" s="233"/>
      <c r="M30" s="233"/>
    </row>
    <row r="31" spans="1:27" s="2" customFormat="1" ht="45" x14ac:dyDescent="0.25">
      <c r="B31" s="219" t="s">
        <v>154</v>
      </c>
      <c r="D31" s="233"/>
      <c r="E31" s="233"/>
      <c r="F31" s="233"/>
      <c r="G31" s="233"/>
      <c r="H31" s="233"/>
      <c r="I31" s="233"/>
      <c r="J31" s="233"/>
      <c r="K31" s="233"/>
      <c r="L31" s="233"/>
      <c r="M31" s="233"/>
    </row>
    <row r="32" spans="1:27" s="2" customFormat="1" ht="45" x14ac:dyDescent="0.25">
      <c r="B32" s="219" t="s">
        <v>155</v>
      </c>
      <c r="D32" s="233"/>
      <c r="E32" s="233"/>
      <c r="F32" s="233"/>
      <c r="G32" s="233"/>
      <c r="H32" s="233"/>
      <c r="I32" s="233"/>
      <c r="J32" s="233"/>
      <c r="K32" s="233"/>
      <c r="L32" s="233"/>
      <c r="M32" s="233"/>
    </row>
    <row r="33" spans="2:13" s="2" customFormat="1" x14ac:dyDescent="0.25">
      <c r="B33" s="219" t="s">
        <v>156</v>
      </c>
      <c r="D33" s="233"/>
      <c r="E33" s="233"/>
      <c r="F33" s="233"/>
      <c r="G33" s="233"/>
      <c r="H33" s="233"/>
      <c r="I33" s="233"/>
      <c r="J33" s="233"/>
      <c r="K33" s="233"/>
      <c r="L33" s="233"/>
      <c r="M33" s="233"/>
    </row>
    <row r="34" spans="2:13" s="2" customFormat="1" x14ac:dyDescent="0.25">
      <c r="B34" s="219" t="s">
        <v>157</v>
      </c>
      <c r="D34" s="233"/>
      <c r="E34" s="233"/>
      <c r="F34" s="233"/>
      <c r="G34" s="233"/>
      <c r="H34" s="233"/>
      <c r="I34" s="233"/>
      <c r="J34" s="233"/>
      <c r="K34" s="233"/>
      <c r="L34" s="233"/>
      <c r="M34" s="233"/>
    </row>
    <row r="35" spans="2:13" s="2" customFormat="1" x14ac:dyDescent="0.25">
      <c r="B35" s="219" t="s">
        <v>160</v>
      </c>
      <c r="D35" s="233"/>
      <c r="E35" s="233"/>
      <c r="F35" s="233"/>
      <c r="G35" s="233"/>
      <c r="H35" s="233"/>
      <c r="I35" s="233"/>
      <c r="J35" s="233"/>
      <c r="K35" s="233"/>
      <c r="L35" s="233"/>
      <c r="M35" s="233"/>
    </row>
    <row r="36" spans="2:13" s="2" customFormat="1" ht="30" x14ac:dyDescent="0.25">
      <c r="B36" s="219" t="s">
        <v>158</v>
      </c>
      <c r="D36" s="233"/>
      <c r="E36" s="233"/>
      <c r="F36" s="233"/>
      <c r="G36" s="233"/>
      <c r="H36" s="233"/>
      <c r="I36" s="233"/>
      <c r="J36" s="233"/>
      <c r="K36" s="233"/>
      <c r="L36" s="233"/>
      <c r="M36" s="233"/>
    </row>
    <row r="37" spans="2:13" s="2" customFormat="1" x14ac:dyDescent="0.25">
      <c r="B37" s="107"/>
      <c r="D37" s="107"/>
    </row>
    <row r="38" spans="2:13" s="2" customFormat="1" x14ac:dyDescent="0.25">
      <c r="B38" s="107"/>
      <c r="D38" s="107"/>
    </row>
    <row r="39" spans="2:13" s="2" customFormat="1" x14ac:dyDescent="0.25">
      <c r="B39" s="107"/>
      <c r="D39" s="107"/>
    </row>
    <row r="40" spans="2:13" s="2" customFormat="1" x14ac:dyDescent="0.25">
      <c r="B40" s="107"/>
      <c r="D40" s="107"/>
    </row>
    <row r="41" spans="2:13" s="2" customFormat="1" x14ac:dyDescent="0.25">
      <c r="B41" s="111"/>
      <c r="D41" s="111"/>
    </row>
    <row r="42" spans="2:13" s="2" customFormat="1" x14ac:dyDescent="0.25">
      <c r="B42" s="107"/>
      <c r="D42" s="107"/>
    </row>
    <row r="43" spans="2:13" s="2" customFormat="1" x14ac:dyDescent="0.25">
      <c r="B43" s="107"/>
      <c r="D43" s="107"/>
    </row>
    <row r="44" spans="2:13" s="2" customFormat="1" x14ac:dyDescent="0.25">
      <c r="B44" s="107"/>
      <c r="D44" s="107"/>
    </row>
    <row r="45" spans="2:13" s="2" customFormat="1" x14ac:dyDescent="0.25">
      <c r="B45" s="107"/>
      <c r="D45" s="107"/>
    </row>
    <row r="46" spans="2:13" s="2" customFormat="1" x14ac:dyDescent="0.25">
      <c r="B46" s="107"/>
      <c r="D46" s="107"/>
    </row>
    <row r="47" spans="2:13" s="2" customFormat="1" x14ac:dyDescent="0.25">
      <c r="B47" s="111"/>
      <c r="D47" s="111"/>
    </row>
    <row r="48" spans="2:13" s="2" customFormat="1" x14ac:dyDescent="0.25">
      <c r="B48" s="107"/>
      <c r="D48" s="107"/>
    </row>
    <row r="49" spans="2:4" s="2" customFormat="1" x14ac:dyDescent="0.25">
      <c r="B49" s="107"/>
      <c r="D49" s="107"/>
    </row>
    <row r="50" spans="2:4" s="2" customFormat="1" x14ac:dyDescent="0.25">
      <c r="B50" s="107"/>
      <c r="D50" s="107"/>
    </row>
    <row r="51" spans="2:4" s="2" customFormat="1" x14ac:dyDescent="0.25">
      <c r="B51" s="107"/>
      <c r="D51" s="107"/>
    </row>
    <row r="52" spans="2:4" s="2" customFormat="1" x14ac:dyDescent="0.25">
      <c r="B52" s="111"/>
      <c r="D52" s="111"/>
    </row>
    <row r="53" spans="2:4" x14ac:dyDescent="0.25">
      <c r="B53" s="107"/>
      <c r="D53" s="107"/>
    </row>
    <row r="54" spans="2:4" x14ac:dyDescent="0.25">
      <c r="B54" s="104"/>
      <c r="D54" s="104"/>
    </row>
  </sheetData>
  <sheetProtection algorithmName="SHA-512" hashValue="rAfQ1QzsfHiz7weWsI0Zbe5YXBjXMF9gt2FhtjF7gSTPFlTIZxs9dMnDtgcANfFHhS93qSiY0G38FLKY8Bt83g==" saltValue="z29BrbRWqNPgwFUkWGLU7w==" spinCount="100000" sheet="1" objects="1" scenarios="1"/>
  <mergeCells count="12">
    <mergeCell ref="I5:I28"/>
    <mergeCell ref="D34:M34"/>
    <mergeCell ref="J5:L6"/>
    <mergeCell ref="J18:L20"/>
    <mergeCell ref="J9:L10"/>
    <mergeCell ref="J14:L16"/>
    <mergeCell ref="D30:M30"/>
    <mergeCell ref="D35:M35"/>
    <mergeCell ref="D36:M36"/>
    <mergeCell ref="D31:M31"/>
    <mergeCell ref="D32:M32"/>
    <mergeCell ref="D33:M33"/>
  </mergeCells>
  <hyperlinks>
    <hyperlink ref="J5" location="'1o aplicante'!A1" display="CLIQUE AQUI PARA IR PARA A PRÓXIMA TELA" xr:uid="{76567F60-D57F-489C-A1E5-18D8CA6E5C7C}"/>
    <hyperlink ref="J9" location="'1o aplicante'!A1" display="CLIQUE AQUI PARA IR PARA A PRÓXIMA TELA" xr:uid="{3421C451-DB79-489D-AF6E-3D99E0B4BFE0}"/>
    <hyperlink ref="J18:L20" r:id="rId1" display="Em caso de dúvida, envie mensagem por e-mail  clicando aqui" xr:uid="{AA5C5B2A-B85D-45E5-B42C-2F7541E1AAEF}"/>
    <hyperlink ref="J14:L16" r:id="rId2" display="Em caso de dúvida, envie mensagem de Whatsapp clicando aqui" xr:uid="{96756070-B40D-4E61-897F-CBD478D5E1EF}"/>
  </hyperlinks>
  <pageMargins left="0.511811024" right="0.511811024" top="0.78740157499999996" bottom="0.78740157499999996" header="0.31496062000000002" footer="0.31496062000000002"/>
  <pageSetup paperSize="9" orientation="portrait" horizontalDpi="300" verticalDpi="300"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C158-56A2-4AE4-BA7D-6F71172A8927}">
  <sheetPr codeName="Planilha16"/>
  <dimension ref="B2:C27"/>
  <sheetViews>
    <sheetView zoomScaleNormal="100" workbookViewId="0">
      <selection activeCell="D36" sqref="D36"/>
    </sheetView>
  </sheetViews>
  <sheetFormatPr defaultColWidth="8.7109375" defaultRowHeight="15" x14ac:dyDescent="0.25"/>
  <cols>
    <col min="1" max="1" width="8.7109375" style="2"/>
    <col min="2" max="2" width="72.85546875" style="2" customWidth="1"/>
    <col min="3" max="3" width="7.140625" style="2" customWidth="1"/>
    <col min="4" max="16384" width="8.7109375" style="2"/>
  </cols>
  <sheetData>
    <row r="2" spans="2:3" ht="21" x14ac:dyDescent="0.35">
      <c r="B2" s="235" t="s">
        <v>73</v>
      </c>
      <c r="C2" s="235"/>
    </row>
    <row r="3" spans="2:3" ht="29.45" customHeight="1" x14ac:dyDescent="0.25">
      <c r="B3" s="148" t="s">
        <v>161</v>
      </c>
      <c r="C3" s="149">
        <f>'1o aplicante'!B2</f>
        <v>0</v>
      </c>
    </row>
    <row r="5" spans="2:3" x14ac:dyDescent="0.25">
      <c r="B5" s="145">
        <f>'1o aplicante'!B2:B2</f>
        <v>0</v>
      </c>
      <c r="C5" s="87" t="s">
        <v>55</v>
      </c>
    </row>
    <row r="6" spans="2:3" x14ac:dyDescent="0.25">
      <c r="B6" s="115" t="s">
        <v>85</v>
      </c>
      <c r="C6" s="88">
        <f>Age!I4</f>
        <v>0</v>
      </c>
    </row>
    <row r="7" spans="2:3" x14ac:dyDescent="0.25">
      <c r="B7" s="116" t="s">
        <v>86</v>
      </c>
      <c r="C7" s="88" t="e">
        <f>'Level of education'!I5</f>
        <v>#N/A</v>
      </c>
    </row>
    <row r="8" spans="2:3" x14ac:dyDescent="0.25">
      <c r="B8" s="116" t="s">
        <v>169</v>
      </c>
      <c r="C8" s="88" t="e">
        <f>'Languages aplicant'!U9</f>
        <v>#N/A</v>
      </c>
    </row>
    <row r="9" spans="2:3" x14ac:dyDescent="0.25">
      <c r="B9" s="116" t="s">
        <v>170</v>
      </c>
      <c r="C9" s="88">
        <f>'Languages aplicant'!O19</f>
        <v>0</v>
      </c>
    </row>
    <row r="10" spans="2:3" x14ac:dyDescent="0.25">
      <c r="B10" s="116" t="s">
        <v>87</v>
      </c>
      <c r="C10" s="88">
        <f>Work!I15</f>
        <v>0</v>
      </c>
    </row>
    <row r="11" spans="2:3" x14ac:dyDescent="0.25">
      <c r="B11" s="117" t="s">
        <v>143</v>
      </c>
      <c r="C11" s="89" t="e">
        <f>SUM(C6:C10)</f>
        <v>#N/A</v>
      </c>
    </row>
    <row r="12" spans="2:3" x14ac:dyDescent="0.25">
      <c r="B12" s="121" t="s">
        <v>88</v>
      </c>
      <c r="C12" s="90">
        <f>'Additional points'!E3</f>
        <v>0</v>
      </c>
    </row>
    <row r="13" spans="2:3" x14ac:dyDescent="0.25">
      <c r="B13" s="122" t="s">
        <v>89</v>
      </c>
      <c r="C13" s="90">
        <f>'Level of education'!I18</f>
        <v>0</v>
      </c>
    </row>
    <row r="14" spans="2:3" x14ac:dyDescent="0.25">
      <c r="B14" s="122" t="s">
        <v>90</v>
      </c>
      <c r="C14" s="90">
        <f>'Additional points'!E4</f>
        <v>0</v>
      </c>
    </row>
    <row r="15" spans="2:3" x14ac:dyDescent="0.25">
      <c r="B15" s="122" t="s">
        <v>91</v>
      </c>
      <c r="C15" s="90">
        <f>'Additional points'!E21</f>
        <v>0</v>
      </c>
    </row>
    <row r="16" spans="2:3" x14ac:dyDescent="0.25">
      <c r="B16" s="122" t="s">
        <v>92</v>
      </c>
      <c r="C16" s="90">
        <f>'Additional points'!E6</f>
        <v>0</v>
      </c>
    </row>
    <row r="17" spans="2:3" x14ac:dyDescent="0.25">
      <c r="B17" s="123" t="s">
        <v>93</v>
      </c>
      <c r="C17" s="91">
        <f>'Languages aplicant'!J19</f>
        <v>0</v>
      </c>
    </row>
    <row r="18" spans="2:3" x14ac:dyDescent="0.25">
      <c r="B18" s="124" t="s">
        <v>141</v>
      </c>
      <c r="C18" s="92">
        <f>IF((C12+C13+C14+C15+C16+C17)&gt;600,600,(C12+C13+C14+C15+C16+C17))</f>
        <v>0</v>
      </c>
    </row>
    <row r="19" spans="2:3" x14ac:dyDescent="0.25">
      <c r="B19" s="127" t="s">
        <v>94</v>
      </c>
      <c r="C19" s="93">
        <f>'Edu x CLB'!I19</f>
        <v>0</v>
      </c>
    </row>
    <row r="20" spans="2:3" x14ac:dyDescent="0.25">
      <c r="B20" s="128" t="s">
        <v>95</v>
      </c>
      <c r="C20" s="93" t="e">
        <f>'Educ x Can Work'!G25</f>
        <v>#N/A</v>
      </c>
    </row>
    <row r="21" spans="2:3" x14ac:dyDescent="0.25">
      <c r="B21" s="129" t="s">
        <v>145</v>
      </c>
      <c r="C21" s="94" t="e">
        <f>IF((C19+C20)&gt;50,50,(C19+C20))</f>
        <v>#N/A</v>
      </c>
    </row>
    <row r="22" spans="2:3" x14ac:dyDescent="0.25">
      <c r="B22" s="132" t="s">
        <v>136</v>
      </c>
      <c r="C22" s="95">
        <f>'For work x Can Work'!L12</f>
        <v>0</v>
      </c>
    </row>
    <row r="23" spans="2:3" x14ac:dyDescent="0.25">
      <c r="B23" s="133" t="s">
        <v>96</v>
      </c>
      <c r="C23" s="95" t="e">
        <f>'For wok x CLB'!T18</f>
        <v>#N/A</v>
      </c>
    </row>
    <row r="24" spans="2:3" x14ac:dyDescent="0.25">
      <c r="B24" s="134" t="s">
        <v>145</v>
      </c>
      <c r="C24" s="96" t="e">
        <f>IF((C22+C23)&gt;50,50,(C22+C23))</f>
        <v>#N/A</v>
      </c>
    </row>
    <row r="25" spans="2:3" x14ac:dyDescent="0.25">
      <c r="B25" s="136" t="s">
        <v>140</v>
      </c>
      <c r="C25" s="97" t="e">
        <f>Trades!U18</f>
        <v>#N/A</v>
      </c>
    </row>
    <row r="26" spans="2:3" x14ac:dyDescent="0.25">
      <c r="B26" s="137" t="s">
        <v>146</v>
      </c>
      <c r="C26" s="98" t="e">
        <f>C25</f>
        <v>#N/A</v>
      </c>
    </row>
    <row r="27" spans="2:3" x14ac:dyDescent="0.25">
      <c r="B27" s="59" t="s">
        <v>76</v>
      </c>
      <c r="C27" s="60" t="e">
        <f>C11+C18+C21+C24+C26</f>
        <v>#N/A</v>
      </c>
    </row>
  </sheetData>
  <sheetProtection algorithmName="SHA-512" hashValue="FbF3caMXDFbFC13reA1QS2aDn0dM7//ihOD9+fdraevU6DzQBI5Tzeae0b1JuuU540/AaNlsQ5BNjR6gYQg1ew==" saltValue="dhNeMiPnebZzyklchYOivg==" spinCount="100000" sheet="1" objects="1" scenarios="1"/>
  <mergeCells count="1">
    <mergeCell ref="B2:C2"/>
  </mergeCells>
  <pageMargins left="0.511811024" right="0.511811024" top="0.78740157499999996" bottom="0.78740157499999996" header="0.31496062000000002" footer="0.3149606200000000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CB84A-2361-4CD0-88E7-BBF95BC38ED1}">
  <sheetPr codeName="Planilha17"/>
  <dimension ref="A2:B32"/>
  <sheetViews>
    <sheetView topLeftCell="A13" zoomScaleNormal="100" workbookViewId="0">
      <selection activeCell="C8" sqref="C8"/>
    </sheetView>
  </sheetViews>
  <sheetFormatPr defaultColWidth="8.7109375" defaultRowHeight="15" x14ac:dyDescent="0.25"/>
  <cols>
    <col min="1" max="1" width="72.85546875" style="2" customWidth="1"/>
    <col min="2" max="2" width="7.5703125" style="2" customWidth="1"/>
    <col min="3" max="16384" width="8.7109375" style="2"/>
  </cols>
  <sheetData>
    <row r="2" spans="1:2" ht="21" x14ac:dyDescent="0.35">
      <c r="A2" s="235" t="s">
        <v>73</v>
      </c>
      <c r="B2" s="235"/>
    </row>
    <row r="3" spans="1:2" ht="29.45" customHeight="1" x14ac:dyDescent="0.25">
      <c r="A3" s="148" t="s">
        <v>161</v>
      </c>
      <c r="B3" s="149" t="s">
        <v>232</v>
      </c>
    </row>
    <row r="5" spans="1:2" x14ac:dyDescent="0.25">
      <c r="A5" s="145">
        <f>'1o aplicante'!B2:B2</f>
        <v>0</v>
      </c>
      <c r="B5" s="86" t="s">
        <v>47</v>
      </c>
    </row>
    <row r="6" spans="1:2" x14ac:dyDescent="0.25">
      <c r="A6" s="115" t="s">
        <v>85</v>
      </c>
      <c r="B6" s="113">
        <f>Age!G4</f>
        <v>0</v>
      </c>
    </row>
    <row r="7" spans="1:2" x14ac:dyDescent="0.25">
      <c r="A7" s="116" t="s">
        <v>86</v>
      </c>
      <c r="B7" s="113" t="e">
        <f>'Level of education'!G5</f>
        <v>#N/A</v>
      </c>
    </row>
    <row r="8" spans="1:2" x14ac:dyDescent="0.25">
      <c r="A8" s="116" t="s">
        <v>169</v>
      </c>
      <c r="B8" s="113">
        <f>'Languages aplicant'!S9</f>
        <v>0</v>
      </c>
    </row>
    <row r="9" spans="1:2" x14ac:dyDescent="0.25">
      <c r="A9" s="116" t="s">
        <v>170</v>
      </c>
      <c r="B9" s="113">
        <f>'Languages aplicant'!M19</f>
        <v>0</v>
      </c>
    </row>
    <row r="10" spans="1:2" x14ac:dyDescent="0.25">
      <c r="A10" s="116" t="s">
        <v>87</v>
      </c>
      <c r="B10" s="113">
        <f>Work!G15</f>
        <v>0</v>
      </c>
    </row>
    <row r="11" spans="1:2" x14ac:dyDescent="0.25">
      <c r="A11" s="117" t="s">
        <v>143</v>
      </c>
      <c r="B11" s="114" t="e">
        <f>SUM(B6:B10)</f>
        <v>#N/A</v>
      </c>
    </row>
    <row r="12" spans="1:2" x14ac:dyDescent="0.25">
      <c r="A12" s="121" t="s">
        <v>88</v>
      </c>
      <c r="B12" s="118">
        <f>'Additional points'!E3</f>
        <v>0</v>
      </c>
    </row>
    <row r="13" spans="1:2" x14ac:dyDescent="0.25">
      <c r="A13" s="122" t="s">
        <v>89</v>
      </c>
      <c r="B13" s="118">
        <f>'Level of education'!G18</f>
        <v>0</v>
      </c>
    </row>
    <row r="14" spans="1:2" x14ac:dyDescent="0.25">
      <c r="A14" s="122" t="s">
        <v>90</v>
      </c>
      <c r="B14" s="118">
        <f>'Additional points'!E4</f>
        <v>0</v>
      </c>
    </row>
    <row r="15" spans="1:2" x14ac:dyDescent="0.25">
      <c r="A15" s="122" t="s">
        <v>91</v>
      </c>
      <c r="B15" s="118">
        <f>'Additional points'!E5</f>
        <v>0</v>
      </c>
    </row>
    <row r="16" spans="1:2" x14ac:dyDescent="0.25">
      <c r="A16" s="122" t="s">
        <v>92</v>
      </c>
      <c r="B16" s="118">
        <f>'Additional points'!E6</f>
        <v>0</v>
      </c>
    </row>
    <row r="17" spans="1:2" x14ac:dyDescent="0.25">
      <c r="A17" s="123" t="s">
        <v>93</v>
      </c>
      <c r="B17" s="119">
        <f>'Languages aplicant'!H19</f>
        <v>0</v>
      </c>
    </row>
    <row r="18" spans="1:2" x14ac:dyDescent="0.25">
      <c r="A18" s="124" t="s">
        <v>141</v>
      </c>
      <c r="B18" s="120">
        <f>IF((B12+B13+B14+B15+B16+B17)&gt;600,600,(B12+B13+B14+B15+B16+B17))</f>
        <v>0</v>
      </c>
    </row>
    <row r="19" spans="1:2" x14ac:dyDescent="0.25">
      <c r="A19" s="127" t="s">
        <v>94</v>
      </c>
      <c r="B19" s="125">
        <f>'Edu x CLB'!G19</f>
        <v>0</v>
      </c>
    </row>
    <row r="20" spans="1:2" x14ac:dyDescent="0.25">
      <c r="A20" s="128" t="s">
        <v>95</v>
      </c>
      <c r="B20" s="125" t="e">
        <f>'Educ x Can Work'!E25</f>
        <v>#N/A</v>
      </c>
    </row>
    <row r="21" spans="1:2" x14ac:dyDescent="0.25">
      <c r="A21" s="129" t="s">
        <v>145</v>
      </c>
      <c r="B21" s="126" t="e">
        <f>IF((B19+B20)&gt;50,50,(B19+B20))</f>
        <v>#N/A</v>
      </c>
    </row>
    <row r="22" spans="1:2" x14ac:dyDescent="0.25">
      <c r="A22" s="132" t="s">
        <v>136</v>
      </c>
      <c r="B22" s="130">
        <f>'For work x Can Work'!J12</f>
        <v>0</v>
      </c>
    </row>
    <row r="23" spans="1:2" x14ac:dyDescent="0.25">
      <c r="A23" s="133" t="s">
        <v>96</v>
      </c>
      <c r="B23" s="130">
        <f>'For wok x CLB'!R18</f>
        <v>0</v>
      </c>
    </row>
    <row r="24" spans="1:2" x14ac:dyDescent="0.25">
      <c r="A24" s="134" t="s">
        <v>145</v>
      </c>
      <c r="B24" s="131">
        <f>IF((B22+B23)&gt;50,50,(B22+B23))</f>
        <v>0</v>
      </c>
    </row>
    <row r="25" spans="1:2" x14ac:dyDescent="0.25">
      <c r="A25" s="136" t="s">
        <v>140</v>
      </c>
      <c r="B25" s="135">
        <f>Trades!S18</f>
        <v>0</v>
      </c>
    </row>
    <row r="26" spans="1:2" x14ac:dyDescent="0.25">
      <c r="A26" s="137" t="s">
        <v>146</v>
      </c>
      <c r="B26" s="146">
        <f>B25</f>
        <v>0</v>
      </c>
    </row>
    <row r="27" spans="1:2" x14ac:dyDescent="0.25">
      <c r="A27" s="112">
        <f>Cônjuge!B2</f>
        <v>0</v>
      </c>
      <c r="B27" s="147"/>
    </row>
    <row r="28" spans="1:2" x14ac:dyDescent="0.25">
      <c r="A28" s="139" t="s">
        <v>97</v>
      </c>
      <c r="B28" s="99" t="e">
        <f>Spouse!F29</f>
        <v>#N/A</v>
      </c>
    </row>
    <row r="29" spans="1:2" x14ac:dyDescent="0.25">
      <c r="A29" s="140" t="s">
        <v>171</v>
      </c>
      <c r="B29" s="99">
        <f>Spouse!G24</f>
        <v>0</v>
      </c>
    </row>
    <row r="30" spans="1:2" x14ac:dyDescent="0.25">
      <c r="A30" s="140" t="s">
        <v>87</v>
      </c>
      <c r="B30" s="99">
        <f>Spouse!F33</f>
        <v>0</v>
      </c>
    </row>
    <row r="31" spans="1:2" x14ac:dyDescent="0.25">
      <c r="A31" s="141" t="s">
        <v>142</v>
      </c>
      <c r="B31" s="100" t="e">
        <f>IF((B28+B29+B30)&gt;40,40,(B28+B29+B30))</f>
        <v>#N/A</v>
      </c>
    </row>
    <row r="32" spans="1:2" x14ac:dyDescent="0.25">
      <c r="A32" s="59" t="s">
        <v>76</v>
      </c>
      <c r="B32" s="60" t="e">
        <f>B26+B24+B21+B18+B11+B31</f>
        <v>#N/A</v>
      </c>
    </row>
  </sheetData>
  <mergeCells count="1">
    <mergeCell ref="A2:B2"/>
  </mergeCells>
  <pageMargins left="0.511811024" right="0.511811024" top="0.78740157499999996" bottom="0.78740157499999996" header="0.31496062000000002" footer="0.31496062000000002"/>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04CDB-AD4B-4713-9EFA-CA56ACB70172}">
  <sheetPr codeName="Planilha18"/>
  <dimension ref="A2:B32"/>
  <sheetViews>
    <sheetView zoomScale="106" zoomScaleNormal="106" workbookViewId="0">
      <selection activeCell="A36" sqref="A36"/>
    </sheetView>
  </sheetViews>
  <sheetFormatPr defaultColWidth="8.7109375" defaultRowHeight="15" x14ac:dyDescent="0.25"/>
  <cols>
    <col min="1" max="1" width="72.85546875" style="2" customWidth="1"/>
    <col min="2" max="2" width="7.5703125" style="2" customWidth="1"/>
    <col min="3" max="16384" width="8.7109375" style="2"/>
  </cols>
  <sheetData>
    <row r="2" spans="1:2" ht="21" x14ac:dyDescent="0.35">
      <c r="A2" s="235" t="s">
        <v>73</v>
      </c>
      <c r="B2" s="235"/>
    </row>
    <row r="3" spans="1:2" ht="29.45" customHeight="1" x14ac:dyDescent="0.25">
      <c r="A3" s="148" t="s">
        <v>161</v>
      </c>
      <c r="B3" s="150">
        <f>Cônjuge!B2</f>
        <v>0</v>
      </c>
    </row>
    <row r="5" spans="1:2" x14ac:dyDescent="0.25">
      <c r="A5" s="151">
        <f>Cônjuge!B2</f>
        <v>0</v>
      </c>
      <c r="B5" s="86" t="s">
        <v>47</v>
      </c>
    </row>
    <row r="6" spans="1:2" x14ac:dyDescent="0.25">
      <c r="A6" s="115" t="s">
        <v>85</v>
      </c>
      <c r="B6" s="113">
        <f>Age!H4</f>
        <v>0</v>
      </c>
    </row>
    <row r="7" spans="1:2" x14ac:dyDescent="0.25">
      <c r="A7" s="116" t="s">
        <v>86</v>
      </c>
      <c r="B7" s="113" t="e">
        <f>'Level of education'!H5</f>
        <v>#N/A</v>
      </c>
    </row>
    <row r="8" spans="1:2" x14ac:dyDescent="0.25">
      <c r="A8" s="116" t="s">
        <v>169</v>
      </c>
      <c r="B8" s="113" t="e">
        <f>'Languages aplicant'!T9</f>
        <v>#N/A</v>
      </c>
    </row>
    <row r="9" spans="1:2" x14ac:dyDescent="0.25">
      <c r="A9" s="116" t="s">
        <v>170</v>
      </c>
      <c r="B9" s="113">
        <f>'Languages aplicant'!N19</f>
        <v>0</v>
      </c>
    </row>
    <row r="10" spans="1:2" x14ac:dyDescent="0.25">
      <c r="A10" s="116" t="s">
        <v>87</v>
      </c>
      <c r="B10" s="113">
        <f>Work!H15</f>
        <v>0</v>
      </c>
    </row>
    <row r="11" spans="1:2" x14ac:dyDescent="0.25">
      <c r="A11" s="117" t="s">
        <v>143</v>
      </c>
      <c r="B11" s="114" t="e">
        <f>SUM(B6:B10)</f>
        <v>#N/A</v>
      </c>
    </row>
    <row r="12" spans="1:2" x14ac:dyDescent="0.25">
      <c r="A12" s="121" t="s">
        <v>88</v>
      </c>
      <c r="B12" s="118">
        <f>'Additional points'!E3</f>
        <v>0</v>
      </c>
    </row>
    <row r="13" spans="1:2" x14ac:dyDescent="0.25">
      <c r="A13" s="122" t="s">
        <v>89</v>
      </c>
      <c r="B13" s="118">
        <f>'Level of education'!H18</f>
        <v>0</v>
      </c>
    </row>
    <row r="14" spans="1:2" x14ac:dyDescent="0.25">
      <c r="A14" s="122" t="s">
        <v>90</v>
      </c>
      <c r="B14" s="118">
        <f>'Additional points'!E4</f>
        <v>0</v>
      </c>
    </row>
    <row r="15" spans="1:2" x14ac:dyDescent="0.25">
      <c r="A15" s="122" t="s">
        <v>91</v>
      </c>
      <c r="B15" s="118">
        <f>'Additional points'!E13</f>
        <v>0</v>
      </c>
    </row>
    <row r="16" spans="1:2" x14ac:dyDescent="0.25">
      <c r="A16" s="122" t="s">
        <v>92</v>
      </c>
      <c r="B16" s="118">
        <f>'Additional points'!E6</f>
        <v>0</v>
      </c>
    </row>
    <row r="17" spans="1:2" x14ac:dyDescent="0.25">
      <c r="A17" s="123" t="s">
        <v>93</v>
      </c>
      <c r="B17" s="119">
        <f>'Languages aplicant'!H19</f>
        <v>0</v>
      </c>
    </row>
    <row r="18" spans="1:2" x14ac:dyDescent="0.25">
      <c r="A18" s="124" t="s">
        <v>141</v>
      </c>
      <c r="B18" s="120">
        <f>IF((B12+B13+B14+B15+B16+B17)&gt;600,600,(B12+B13+B14+B15+B16+B17))</f>
        <v>0</v>
      </c>
    </row>
    <row r="19" spans="1:2" x14ac:dyDescent="0.25">
      <c r="A19" s="127" t="s">
        <v>94</v>
      </c>
      <c r="B19" s="125">
        <f>'Edu x CLB'!H19</f>
        <v>0</v>
      </c>
    </row>
    <row r="20" spans="1:2" x14ac:dyDescent="0.25">
      <c r="A20" s="128" t="s">
        <v>95</v>
      </c>
      <c r="B20" s="125" t="e">
        <f>'Educ x Can Work'!F25</f>
        <v>#N/A</v>
      </c>
    </row>
    <row r="21" spans="1:2" x14ac:dyDescent="0.25">
      <c r="A21" s="129" t="s">
        <v>145</v>
      </c>
      <c r="B21" s="126" t="e">
        <f>IF((B19+B20)&gt;50,50,(B19+B20))</f>
        <v>#N/A</v>
      </c>
    </row>
    <row r="22" spans="1:2" x14ac:dyDescent="0.25">
      <c r="A22" s="132" t="s">
        <v>136</v>
      </c>
      <c r="B22" s="130">
        <f>'For work x Can Work'!K12</f>
        <v>0</v>
      </c>
    </row>
    <row r="23" spans="1:2" x14ac:dyDescent="0.25">
      <c r="A23" s="133" t="s">
        <v>96</v>
      </c>
      <c r="B23" s="130" t="e">
        <f>'For wok x CLB'!S18</f>
        <v>#N/A</v>
      </c>
    </row>
    <row r="24" spans="1:2" x14ac:dyDescent="0.25">
      <c r="A24" s="134" t="s">
        <v>145</v>
      </c>
      <c r="B24" s="131" t="e">
        <f>IF((B22+B23)&gt;50,50,(B22+B23))</f>
        <v>#N/A</v>
      </c>
    </row>
    <row r="25" spans="1:2" x14ac:dyDescent="0.25">
      <c r="A25" s="136" t="s">
        <v>140</v>
      </c>
      <c r="B25" s="135" t="e">
        <f>Trades!T18</f>
        <v>#N/A</v>
      </c>
    </row>
    <row r="26" spans="1:2" x14ac:dyDescent="0.25">
      <c r="A26" s="137" t="s">
        <v>146</v>
      </c>
      <c r="B26" s="146" t="e">
        <f>B25</f>
        <v>#N/A</v>
      </c>
    </row>
    <row r="27" spans="1:2" x14ac:dyDescent="0.25">
      <c r="A27" s="138">
        <f>'1o aplicante'!B2</f>
        <v>0</v>
      </c>
      <c r="B27" s="147"/>
    </row>
    <row r="28" spans="1:2" x14ac:dyDescent="0.25">
      <c r="A28" s="139" t="s">
        <v>97</v>
      </c>
      <c r="B28" s="99" t="e">
        <f>Spouse!J29</f>
        <v>#N/A</v>
      </c>
    </row>
    <row r="29" spans="1:2" x14ac:dyDescent="0.25">
      <c r="A29" s="140" t="s">
        <v>171</v>
      </c>
      <c r="B29" s="99">
        <f>Spouse!K24</f>
        <v>0</v>
      </c>
    </row>
    <row r="30" spans="1:2" x14ac:dyDescent="0.25">
      <c r="A30" s="140" t="s">
        <v>87</v>
      </c>
      <c r="B30" s="99">
        <f>Spouse!J33</f>
        <v>0</v>
      </c>
    </row>
    <row r="31" spans="1:2" x14ac:dyDescent="0.25">
      <c r="A31" s="141" t="s">
        <v>142</v>
      </c>
      <c r="B31" s="100" t="e">
        <f>IF((B28+B29+B30)&gt;40,40,(B28+B29+B30))</f>
        <v>#N/A</v>
      </c>
    </row>
    <row r="32" spans="1:2" x14ac:dyDescent="0.25">
      <c r="A32" s="59" t="s">
        <v>76</v>
      </c>
      <c r="B32" s="60" t="e">
        <f>B26+B24+B21+B18+B11+B31</f>
        <v>#N/A</v>
      </c>
    </row>
  </sheetData>
  <mergeCells count="1">
    <mergeCell ref="A2:B2"/>
  </mergeCells>
  <pageMargins left="0.511811024" right="0.511811024" top="0.78740157499999996" bottom="0.78740157499999996" header="0.31496062000000002" footer="0.31496062000000002"/>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AD19-ACDE-49B3-A045-F2F7760287F8}">
  <sheetPr codeName="Planilha11"/>
  <dimension ref="B2:K22"/>
  <sheetViews>
    <sheetView workbookViewId="0">
      <selection activeCell="D7" sqref="D7"/>
    </sheetView>
  </sheetViews>
  <sheetFormatPr defaultColWidth="8.7109375" defaultRowHeight="15" x14ac:dyDescent="0.25"/>
  <cols>
    <col min="1" max="1" width="8.7109375" style="2"/>
    <col min="2" max="2" width="79.85546875" style="2" customWidth="1"/>
    <col min="3" max="3" width="27.5703125" style="2" customWidth="1"/>
    <col min="4" max="4" width="12.140625" style="2" customWidth="1"/>
    <col min="5" max="5" width="9.7109375" style="2" customWidth="1"/>
    <col min="6" max="16384" width="8.7109375" style="2"/>
  </cols>
  <sheetData>
    <row r="2" spans="2:11" ht="15.75" thickBot="1" x14ac:dyDescent="0.3">
      <c r="B2" s="163" t="s">
        <v>203</v>
      </c>
      <c r="C2" s="13" t="s">
        <v>50</v>
      </c>
      <c r="D2" s="13" t="s">
        <v>62</v>
      </c>
      <c r="E2" s="55" t="s">
        <v>63</v>
      </c>
    </row>
    <row r="3" spans="2:11" ht="15.75" thickBot="1" x14ac:dyDescent="0.3">
      <c r="B3" s="14" t="s">
        <v>51</v>
      </c>
      <c r="C3" s="15">
        <v>15</v>
      </c>
      <c r="D3" s="15">
        <f>'1o aplicante'!C22</f>
        <v>0</v>
      </c>
      <c r="E3" s="164">
        <f>IF(D3=0,0,15)</f>
        <v>0</v>
      </c>
    </row>
    <row r="4" spans="2:11" ht="15.75" thickBot="1" x14ac:dyDescent="0.3">
      <c r="B4" s="14" t="s">
        <v>52</v>
      </c>
      <c r="C4" s="15">
        <v>200</v>
      </c>
      <c r="D4" s="15" t="str">
        <f>'1o aplicante'!C24</f>
        <v>n</v>
      </c>
      <c r="E4" s="164">
        <f>IF(D4="s",C4,0)</f>
        <v>0</v>
      </c>
    </row>
    <row r="5" spans="2:11" ht="15.75" thickBot="1" x14ac:dyDescent="0.3">
      <c r="B5" s="14" t="s">
        <v>53</v>
      </c>
      <c r="C5" s="15">
        <v>50</v>
      </c>
      <c r="D5" s="15" t="str">
        <f>'1o aplicante'!C25</f>
        <v>n</v>
      </c>
      <c r="E5" s="164">
        <f>IF(D5="s",C5,0)</f>
        <v>0</v>
      </c>
    </row>
    <row r="6" spans="2:11" x14ac:dyDescent="0.25">
      <c r="B6" s="14" t="s">
        <v>54</v>
      </c>
      <c r="C6" s="15">
        <v>600</v>
      </c>
      <c r="D6" s="15" t="str">
        <f>'1o aplicante'!C26</f>
        <v>n</v>
      </c>
      <c r="E6" s="164">
        <f t="shared" ref="E6" si="0">IF(D6="s",C6,0)</f>
        <v>0</v>
      </c>
    </row>
    <row r="8" spans="2:11" x14ac:dyDescent="0.25">
      <c r="B8" s="61"/>
      <c r="C8" s="62"/>
      <c r="D8" s="62"/>
      <c r="G8" s="236"/>
      <c r="H8" s="236"/>
      <c r="I8" s="236"/>
      <c r="J8" s="236"/>
      <c r="K8" s="236"/>
    </row>
    <row r="9" spans="2:11" x14ac:dyDescent="0.25">
      <c r="B9" s="63"/>
      <c r="C9" s="64"/>
      <c r="D9" s="64"/>
      <c r="H9" s="237"/>
      <c r="I9" s="237"/>
      <c r="J9" s="237"/>
      <c r="K9" s="237"/>
    </row>
    <row r="10" spans="2:11" ht="15.75" thickBot="1" x14ac:dyDescent="0.3">
      <c r="B10" s="163" t="s">
        <v>204</v>
      </c>
      <c r="C10" s="13" t="s">
        <v>50</v>
      </c>
      <c r="D10" s="13" t="s">
        <v>62</v>
      </c>
      <c r="E10" s="55" t="s">
        <v>63</v>
      </c>
      <c r="G10" s="31"/>
      <c r="H10" s="16"/>
      <c r="I10" s="16"/>
      <c r="J10" s="16"/>
      <c r="K10" s="16"/>
    </row>
    <row r="11" spans="2:11" ht="15.75" thickBot="1" x14ac:dyDescent="0.3">
      <c r="B11" s="14" t="s">
        <v>51</v>
      </c>
      <c r="C11" s="15">
        <v>15</v>
      </c>
      <c r="D11" s="15">
        <f>Cônjuge!C22</f>
        <v>0</v>
      </c>
      <c r="E11" s="164">
        <f>IF(D11=0,0,15)</f>
        <v>0</v>
      </c>
      <c r="G11" s="31"/>
      <c r="H11" s="16"/>
      <c r="I11" s="16"/>
      <c r="J11" s="16"/>
      <c r="K11" s="16"/>
    </row>
    <row r="12" spans="2:11" ht="15.75" thickBot="1" x14ac:dyDescent="0.3">
      <c r="B12" s="14" t="s">
        <v>52</v>
      </c>
      <c r="C12" s="15">
        <v>200</v>
      </c>
      <c r="D12" s="15" t="str">
        <f>Cônjuge!C24</f>
        <v>n</v>
      </c>
      <c r="E12" s="164">
        <f>IF(D12="s",C12,0)</f>
        <v>0</v>
      </c>
      <c r="G12" s="31"/>
      <c r="H12" s="16"/>
      <c r="I12" s="16"/>
      <c r="J12" s="16"/>
      <c r="K12" s="16"/>
    </row>
    <row r="13" spans="2:11" ht="15.75" thickBot="1" x14ac:dyDescent="0.3">
      <c r="B13" s="14" t="s">
        <v>53</v>
      </c>
      <c r="C13" s="15">
        <v>50</v>
      </c>
      <c r="D13" s="15" t="str">
        <f>Cônjuge!C25</f>
        <v>n</v>
      </c>
      <c r="E13" s="164">
        <f>IF(D13="s",C13,0)</f>
        <v>0</v>
      </c>
      <c r="G13" s="31"/>
      <c r="H13" s="16"/>
      <c r="I13" s="16"/>
      <c r="J13" s="16"/>
      <c r="K13" s="16"/>
    </row>
    <row r="14" spans="2:11" x14ac:dyDescent="0.25">
      <c r="B14" s="14" t="s">
        <v>54</v>
      </c>
      <c r="C14" s="15">
        <v>600</v>
      </c>
      <c r="D14" s="15" t="str">
        <f>Cônjuge!C26</f>
        <v>n</v>
      </c>
      <c r="E14" s="164">
        <f>IF(D14="s",C14,0)</f>
        <v>0</v>
      </c>
      <c r="G14" s="31"/>
      <c r="H14" s="16"/>
      <c r="I14" s="52"/>
      <c r="J14" s="52"/>
      <c r="K14" s="52"/>
    </row>
    <row r="16" spans="2:11" x14ac:dyDescent="0.25">
      <c r="G16" s="236"/>
      <c r="H16" s="236"/>
      <c r="I16" s="236"/>
      <c r="J16" s="236"/>
      <c r="K16" s="236"/>
    </row>
    <row r="17" spans="2:11" x14ac:dyDescent="0.25">
      <c r="H17" s="237"/>
      <c r="I17" s="237"/>
      <c r="J17" s="237"/>
      <c r="K17" s="237"/>
    </row>
    <row r="18" spans="2:11" ht="15.75" thickBot="1" x14ac:dyDescent="0.3">
      <c r="B18" s="163" t="s">
        <v>205</v>
      </c>
      <c r="C18" s="13" t="s">
        <v>50</v>
      </c>
      <c r="D18" s="13" t="s">
        <v>62</v>
      </c>
      <c r="E18" s="55" t="s">
        <v>63</v>
      </c>
      <c r="G18" s="31"/>
      <c r="H18" s="16"/>
      <c r="I18" s="16"/>
      <c r="J18" s="16"/>
      <c r="K18" s="16"/>
    </row>
    <row r="19" spans="2:11" ht="15.75" thickBot="1" x14ac:dyDescent="0.3">
      <c r="B19" s="14" t="s">
        <v>51</v>
      </c>
      <c r="C19" s="15">
        <v>15</v>
      </c>
      <c r="D19" s="15">
        <f>'1o aplicante'!C22</f>
        <v>0</v>
      </c>
      <c r="E19" s="164">
        <f>IF(D19=0,0,15)</f>
        <v>0</v>
      </c>
      <c r="G19" s="31"/>
      <c r="H19" s="16"/>
      <c r="I19" s="16"/>
      <c r="J19" s="16"/>
      <c r="K19" s="16"/>
    </row>
    <row r="20" spans="2:11" ht="15.75" thickBot="1" x14ac:dyDescent="0.3">
      <c r="B20" s="14" t="s">
        <v>52</v>
      </c>
      <c r="C20" s="15">
        <v>200</v>
      </c>
      <c r="D20" s="15" t="str">
        <f>'1o aplicante'!C24</f>
        <v>n</v>
      </c>
      <c r="E20" s="164">
        <f>IF(D20="s",C20,0)</f>
        <v>0</v>
      </c>
      <c r="G20" s="31"/>
      <c r="H20" s="16"/>
      <c r="I20" s="16"/>
      <c r="J20" s="16"/>
      <c r="K20" s="16"/>
    </row>
    <row r="21" spans="2:11" ht="15.75" thickBot="1" x14ac:dyDescent="0.3">
      <c r="B21" s="14" t="s">
        <v>53</v>
      </c>
      <c r="C21" s="15">
        <v>50</v>
      </c>
      <c r="D21" s="15" t="str">
        <f>'1o aplicante'!C25</f>
        <v>n</v>
      </c>
      <c r="E21" s="164">
        <f>IF(D21="s",C21,0)</f>
        <v>0</v>
      </c>
      <c r="G21" s="31"/>
      <c r="H21" s="16"/>
      <c r="I21" s="16"/>
      <c r="J21" s="16"/>
      <c r="K21" s="16"/>
    </row>
    <row r="22" spans="2:11" x14ac:dyDescent="0.25">
      <c r="B22" s="14" t="s">
        <v>54</v>
      </c>
      <c r="C22" s="15">
        <v>600</v>
      </c>
      <c r="D22" s="15" t="e">
        <f>'1o aplicante'!#REF!</f>
        <v>#REF!</v>
      </c>
      <c r="E22" s="164" t="e">
        <f t="shared" ref="E22" si="1">IF(D22="s",C22,0)</f>
        <v>#REF!</v>
      </c>
      <c r="G22" s="31"/>
      <c r="H22" s="16"/>
      <c r="I22" s="52"/>
      <c r="J22" s="52"/>
      <c r="K22" s="52"/>
    </row>
  </sheetData>
  <mergeCells count="6">
    <mergeCell ref="G8:K8"/>
    <mergeCell ref="H9:I9"/>
    <mergeCell ref="J9:K9"/>
    <mergeCell ref="G16:K16"/>
    <mergeCell ref="H17:I17"/>
    <mergeCell ref="J17:K17"/>
  </mergeCells>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1950B-1027-433E-A483-EFF6E25760F7}">
  <sheetPr codeName="Planilha10"/>
  <dimension ref="A2:AD33"/>
  <sheetViews>
    <sheetView zoomScale="89" zoomScaleNormal="89" workbookViewId="0">
      <selection activeCell="F30" sqref="F30"/>
    </sheetView>
  </sheetViews>
  <sheetFormatPr defaultColWidth="8.7109375" defaultRowHeight="15" x14ac:dyDescent="0.25"/>
  <cols>
    <col min="1" max="1" width="8.7109375" style="27"/>
    <col min="2" max="2" width="91.85546875" style="2" customWidth="1"/>
    <col min="3" max="3" width="24.5703125" style="2" customWidth="1"/>
    <col min="4" max="4" width="4.7109375" style="2" customWidth="1"/>
    <col min="5" max="5" width="25.140625" style="2" customWidth="1"/>
    <col min="6" max="6" width="17.7109375" style="2" customWidth="1"/>
    <col min="7" max="7" width="15.140625" style="2" customWidth="1"/>
    <col min="8" max="8" width="4.7109375" style="2" customWidth="1"/>
    <col min="9" max="9" width="22.85546875" style="2" customWidth="1"/>
    <col min="10" max="10" width="19.42578125" style="2" customWidth="1"/>
    <col min="11" max="16384" width="8.7109375" style="2"/>
  </cols>
  <sheetData>
    <row r="2" spans="1:30" ht="50.1" customHeight="1" x14ac:dyDescent="0.3">
      <c r="B2" s="239" t="s">
        <v>34</v>
      </c>
      <c r="C2" s="12" t="s">
        <v>35</v>
      </c>
      <c r="E2" s="245" t="s">
        <v>42</v>
      </c>
      <c r="F2" s="12" t="s">
        <v>43</v>
      </c>
      <c r="I2" s="239" t="s">
        <v>46</v>
      </c>
      <c r="J2" s="239" t="s">
        <v>45</v>
      </c>
      <c r="N2" s="238" t="s">
        <v>105</v>
      </c>
      <c r="O2" s="238"/>
      <c r="P2" s="238"/>
      <c r="Q2" s="238"/>
      <c r="R2" s="238"/>
      <c r="S2" s="238"/>
      <c r="T2" s="238"/>
      <c r="U2" s="238"/>
      <c r="V2" s="238"/>
      <c r="W2" s="238"/>
      <c r="X2" s="238"/>
      <c r="Y2" s="238"/>
      <c r="Z2" s="238"/>
      <c r="AA2" s="238"/>
      <c r="AB2" s="238"/>
      <c r="AC2" s="238"/>
      <c r="AD2" s="238"/>
    </row>
    <row r="3" spans="1:30" ht="45.75" thickBot="1" x14ac:dyDescent="0.3">
      <c r="B3" s="240"/>
      <c r="C3" s="13" t="s">
        <v>36</v>
      </c>
      <c r="E3" s="246"/>
      <c r="F3" s="13" t="s">
        <v>44</v>
      </c>
      <c r="I3" s="240"/>
      <c r="J3" s="240"/>
      <c r="M3" s="84" t="s">
        <v>104</v>
      </c>
      <c r="N3" s="84"/>
      <c r="O3" s="84"/>
      <c r="P3" s="84"/>
      <c r="Q3" s="84"/>
      <c r="R3" s="84"/>
      <c r="S3" s="84"/>
      <c r="T3" s="84"/>
      <c r="U3" s="84"/>
      <c r="V3" s="84"/>
      <c r="W3" s="84"/>
      <c r="X3" s="84"/>
      <c r="Y3" s="84"/>
      <c r="Z3" s="84"/>
      <c r="AA3" s="84"/>
      <c r="AB3" s="84"/>
      <c r="AC3" s="84"/>
    </row>
    <row r="4" spans="1:30" ht="15.75" thickBot="1" x14ac:dyDescent="0.3">
      <c r="A4" s="28">
        <v>1</v>
      </c>
      <c r="B4" s="14" t="s">
        <v>10</v>
      </c>
      <c r="C4" s="15">
        <v>0</v>
      </c>
      <c r="E4" s="15">
        <v>0</v>
      </c>
      <c r="F4" s="15">
        <v>0</v>
      </c>
      <c r="I4" s="15">
        <v>0</v>
      </c>
      <c r="J4" s="15">
        <v>0</v>
      </c>
      <c r="M4" s="78" t="s">
        <v>101</v>
      </c>
      <c r="N4" s="79">
        <v>0</v>
      </c>
      <c r="O4" s="79">
        <v>1</v>
      </c>
      <c r="P4" s="79">
        <v>1.5</v>
      </c>
      <c r="Q4" s="79">
        <v>2</v>
      </c>
      <c r="R4" s="79">
        <v>2.5</v>
      </c>
      <c r="S4" s="79">
        <v>3</v>
      </c>
      <c r="T4" s="79">
        <v>3.5</v>
      </c>
      <c r="U4" s="79">
        <v>4</v>
      </c>
      <c r="V4" s="79">
        <v>5</v>
      </c>
      <c r="W4" s="79">
        <v>6</v>
      </c>
      <c r="X4" s="79">
        <v>6.5</v>
      </c>
      <c r="Y4" s="79">
        <v>7</v>
      </c>
      <c r="Z4" s="79">
        <v>8</v>
      </c>
      <c r="AA4" s="79">
        <v>8.5</v>
      </c>
      <c r="AB4" s="79">
        <v>9</v>
      </c>
      <c r="AC4" s="79"/>
    </row>
    <row r="5" spans="1:30" ht="15.75" thickBot="1" x14ac:dyDescent="0.3">
      <c r="A5" s="28">
        <v>2</v>
      </c>
      <c r="B5" s="14" t="s">
        <v>37</v>
      </c>
      <c r="C5" s="15">
        <v>2</v>
      </c>
      <c r="E5" s="15">
        <v>1</v>
      </c>
      <c r="F5" s="15">
        <v>0</v>
      </c>
      <c r="I5" s="15">
        <v>1</v>
      </c>
      <c r="J5" s="15">
        <v>5</v>
      </c>
      <c r="M5" s="78" t="s">
        <v>59</v>
      </c>
      <c r="N5" s="57">
        <v>0</v>
      </c>
      <c r="O5" s="57">
        <v>1</v>
      </c>
      <c r="P5" s="57">
        <v>2</v>
      </c>
      <c r="Q5" s="57">
        <v>2</v>
      </c>
      <c r="R5" s="57">
        <v>3</v>
      </c>
      <c r="S5" s="57">
        <v>3</v>
      </c>
      <c r="T5" s="57">
        <v>4</v>
      </c>
      <c r="U5" s="57">
        <v>5</v>
      </c>
      <c r="V5" s="57">
        <v>6</v>
      </c>
      <c r="W5" s="57">
        <v>7</v>
      </c>
      <c r="X5" s="57">
        <v>8</v>
      </c>
      <c r="Y5" s="57">
        <v>9</v>
      </c>
      <c r="Z5" s="57">
        <v>10</v>
      </c>
      <c r="AA5" s="57">
        <v>11</v>
      </c>
      <c r="AB5" s="57">
        <v>12</v>
      </c>
      <c r="AC5" s="57"/>
    </row>
    <row r="6" spans="1:30" ht="42.6" customHeight="1" thickBot="1" x14ac:dyDescent="0.3">
      <c r="A6" s="28">
        <v>3</v>
      </c>
      <c r="B6" s="14" t="s">
        <v>38</v>
      </c>
      <c r="C6" s="15">
        <v>6</v>
      </c>
      <c r="E6" s="15">
        <v>2</v>
      </c>
      <c r="F6" s="15">
        <v>0</v>
      </c>
      <c r="I6" s="15">
        <v>2</v>
      </c>
      <c r="J6" s="15">
        <v>7</v>
      </c>
    </row>
    <row r="7" spans="1:30" ht="15.75" thickBot="1" x14ac:dyDescent="0.3">
      <c r="A7" s="28">
        <v>4</v>
      </c>
      <c r="B7" s="14" t="s">
        <v>39</v>
      </c>
      <c r="C7" s="15">
        <v>7</v>
      </c>
      <c r="E7" s="15">
        <v>3</v>
      </c>
      <c r="F7" s="15">
        <v>0</v>
      </c>
      <c r="I7" s="15">
        <v>3</v>
      </c>
      <c r="J7" s="15">
        <v>8</v>
      </c>
      <c r="M7" s="84" t="s">
        <v>106</v>
      </c>
      <c r="N7" s="84"/>
      <c r="O7" s="84"/>
      <c r="P7" s="84"/>
      <c r="Q7" s="84"/>
      <c r="R7" s="84"/>
      <c r="S7" s="84"/>
      <c r="T7" s="84"/>
      <c r="U7" s="84"/>
      <c r="V7" s="84"/>
      <c r="W7" s="84"/>
      <c r="X7" s="84"/>
      <c r="Y7" s="84"/>
      <c r="Z7" s="84"/>
      <c r="AA7" s="84"/>
      <c r="AB7" s="84"/>
      <c r="AC7" s="84"/>
    </row>
    <row r="8" spans="1:30" ht="29.25" thickBot="1" x14ac:dyDescent="0.3">
      <c r="A8" s="28">
        <v>5</v>
      </c>
      <c r="B8" s="14" t="s">
        <v>14</v>
      </c>
      <c r="C8" s="15">
        <v>8</v>
      </c>
      <c r="E8" s="15">
        <v>4</v>
      </c>
      <c r="F8" s="15">
        <v>0</v>
      </c>
      <c r="I8" s="15">
        <v>4</v>
      </c>
      <c r="J8" s="15">
        <v>9</v>
      </c>
      <c r="M8" s="78" t="s">
        <v>101</v>
      </c>
      <c r="N8" s="79">
        <v>0</v>
      </c>
      <c r="O8" s="79">
        <v>1</v>
      </c>
      <c r="P8" s="79">
        <v>2</v>
      </c>
      <c r="Q8" s="79">
        <v>3</v>
      </c>
      <c r="R8" s="79">
        <v>4</v>
      </c>
      <c r="S8" s="79">
        <v>5</v>
      </c>
      <c r="T8" s="79">
        <v>5.5</v>
      </c>
      <c r="U8" s="79">
        <v>6</v>
      </c>
      <c r="V8" s="79">
        <v>6.5</v>
      </c>
      <c r="W8" s="79">
        <v>7</v>
      </c>
      <c r="X8" s="79">
        <v>7.5</v>
      </c>
      <c r="Y8" s="79">
        <v>8</v>
      </c>
      <c r="Z8" s="79">
        <v>9</v>
      </c>
      <c r="AA8" s="79"/>
      <c r="AB8" s="79"/>
      <c r="AC8" s="79"/>
    </row>
    <row r="9" spans="1:30" ht="29.25" thickBot="1" x14ac:dyDescent="0.3">
      <c r="A9" s="28">
        <v>6</v>
      </c>
      <c r="B9" s="14" t="s">
        <v>15</v>
      </c>
      <c r="C9" s="15">
        <v>9</v>
      </c>
      <c r="E9" s="15">
        <v>5</v>
      </c>
      <c r="F9" s="15">
        <v>1</v>
      </c>
      <c r="I9" s="15">
        <v>5</v>
      </c>
      <c r="J9" s="15">
        <v>10</v>
      </c>
      <c r="M9" s="78" t="s">
        <v>59</v>
      </c>
      <c r="N9" s="57">
        <v>0</v>
      </c>
      <c r="O9" s="57">
        <v>1</v>
      </c>
      <c r="P9" s="57">
        <v>2</v>
      </c>
      <c r="Q9" s="57">
        <v>3</v>
      </c>
      <c r="R9" s="57">
        <v>4</v>
      </c>
      <c r="S9" s="57">
        <v>5</v>
      </c>
      <c r="T9" s="57">
        <v>6</v>
      </c>
      <c r="U9" s="57">
        <v>7</v>
      </c>
      <c r="V9" s="57">
        <v>8</v>
      </c>
      <c r="W9" s="57">
        <v>9</v>
      </c>
      <c r="X9" s="57">
        <v>10</v>
      </c>
      <c r="Y9" s="57">
        <v>11</v>
      </c>
      <c r="Z9" s="57">
        <v>12</v>
      </c>
      <c r="AA9" s="57"/>
      <c r="AB9" s="57"/>
      <c r="AC9" s="57"/>
    </row>
    <row r="10" spans="1:30" ht="43.5" thickBot="1" x14ac:dyDescent="0.3">
      <c r="A10" s="28">
        <v>7</v>
      </c>
      <c r="B10" s="14" t="s">
        <v>40</v>
      </c>
      <c r="C10" s="15">
        <v>10</v>
      </c>
      <c r="E10" s="15">
        <v>6</v>
      </c>
      <c r="F10" s="15">
        <v>1</v>
      </c>
    </row>
    <row r="11" spans="1:30" ht="15.75" thickBot="1" x14ac:dyDescent="0.3">
      <c r="A11" s="28">
        <v>8</v>
      </c>
      <c r="B11" s="14" t="s">
        <v>41</v>
      </c>
      <c r="C11" s="15">
        <v>10</v>
      </c>
      <c r="E11" s="15">
        <v>7</v>
      </c>
      <c r="F11" s="15">
        <v>3</v>
      </c>
      <c r="M11" s="84" t="s">
        <v>103</v>
      </c>
      <c r="N11" s="84"/>
      <c r="O11" s="84"/>
      <c r="P11" s="84"/>
      <c r="Q11" s="84"/>
      <c r="R11" s="84"/>
      <c r="S11" s="84"/>
      <c r="T11" s="84"/>
      <c r="U11" s="84"/>
      <c r="V11" s="84"/>
      <c r="W11" s="84"/>
      <c r="X11" s="84"/>
      <c r="Y11" s="84"/>
      <c r="Z11" s="84"/>
      <c r="AA11" s="84"/>
      <c r="AB11" s="84"/>
      <c r="AC11" s="84"/>
    </row>
    <row r="12" spans="1:30" ht="15.75" thickBot="1" x14ac:dyDescent="0.3">
      <c r="E12" s="15">
        <v>8</v>
      </c>
      <c r="F12" s="15">
        <v>3</v>
      </c>
      <c r="M12" s="78" t="s">
        <v>101</v>
      </c>
      <c r="N12" s="79">
        <v>0</v>
      </c>
      <c r="O12" s="79">
        <v>1</v>
      </c>
      <c r="P12" s="79">
        <v>2</v>
      </c>
      <c r="Q12" s="79">
        <v>3</v>
      </c>
      <c r="R12" s="79">
        <v>4</v>
      </c>
      <c r="S12" s="79">
        <v>5</v>
      </c>
      <c r="T12" s="79">
        <v>5.5</v>
      </c>
      <c r="U12" s="79">
        <v>6</v>
      </c>
      <c r="V12" s="79">
        <v>6.5</v>
      </c>
      <c r="W12" s="79">
        <v>7</v>
      </c>
      <c r="X12" s="79">
        <v>7.5</v>
      </c>
      <c r="Y12" s="79">
        <v>8</v>
      </c>
      <c r="Z12" s="79">
        <v>9</v>
      </c>
      <c r="AA12" s="79"/>
      <c r="AB12" s="79"/>
      <c r="AC12" s="79"/>
    </row>
    <row r="13" spans="1:30" ht="15.75" thickBot="1" x14ac:dyDescent="0.3">
      <c r="E13" s="15">
        <v>9</v>
      </c>
      <c r="F13" s="15">
        <v>5</v>
      </c>
      <c r="M13" s="78" t="s">
        <v>59</v>
      </c>
      <c r="N13" s="57">
        <v>0</v>
      </c>
      <c r="O13" s="57">
        <v>1</v>
      </c>
      <c r="P13" s="57">
        <v>2</v>
      </c>
      <c r="Q13" s="57">
        <v>3</v>
      </c>
      <c r="R13" s="57">
        <v>4</v>
      </c>
      <c r="S13" s="57">
        <v>5</v>
      </c>
      <c r="T13" s="57">
        <v>6</v>
      </c>
      <c r="U13" s="57">
        <v>7</v>
      </c>
      <c r="V13" s="57">
        <v>8</v>
      </c>
      <c r="W13" s="57">
        <v>9</v>
      </c>
      <c r="X13" s="57">
        <v>10</v>
      </c>
      <c r="Y13" s="57">
        <v>11</v>
      </c>
      <c r="Z13" s="57">
        <v>12</v>
      </c>
      <c r="AA13" s="57"/>
      <c r="AB13" s="57"/>
      <c r="AC13" s="57"/>
    </row>
    <row r="14" spans="1:30" ht="15.75" thickBot="1" x14ac:dyDescent="0.3">
      <c r="E14" s="15">
        <v>10</v>
      </c>
      <c r="F14" s="15">
        <v>5</v>
      </c>
      <c r="R14" s="16"/>
      <c r="S14" s="16"/>
      <c r="T14" s="16"/>
      <c r="U14" s="16"/>
      <c r="V14" s="16"/>
      <c r="W14" s="16"/>
      <c r="X14" s="16"/>
      <c r="Y14" s="16"/>
    </row>
    <row r="15" spans="1:30" ht="15.75" thickBot="1" x14ac:dyDescent="0.3">
      <c r="E15" s="15">
        <v>11</v>
      </c>
      <c r="F15" s="15">
        <v>5</v>
      </c>
      <c r="M15" s="168" t="s">
        <v>102</v>
      </c>
      <c r="N15" s="168"/>
      <c r="O15" s="168"/>
      <c r="P15" s="168"/>
      <c r="Q15" s="168"/>
      <c r="R15" s="168"/>
      <c r="S15" s="168"/>
      <c r="T15" s="168"/>
      <c r="U15" s="168"/>
      <c r="V15" s="168"/>
      <c r="W15" s="168"/>
      <c r="X15" s="168"/>
      <c r="Y15" s="168"/>
      <c r="Z15" s="168"/>
      <c r="AA15" s="168"/>
      <c r="AB15" s="168"/>
      <c r="AC15" s="168"/>
    </row>
    <row r="16" spans="1:30" x14ac:dyDescent="0.25">
      <c r="E16" s="15">
        <v>12</v>
      </c>
      <c r="F16" s="15">
        <v>5</v>
      </c>
      <c r="M16" s="78" t="s">
        <v>101</v>
      </c>
      <c r="N16" s="79">
        <v>0</v>
      </c>
      <c r="O16" s="79">
        <v>1</v>
      </c>
      <c r="P16" s="79">
        <v>2</v>
      </c>
      <c r="Q16" s="79">
        <v>3</v>
      </c>
      <c r="R16" s="79">
        <v>3.5</v>
      </c>
      <c r="S16" s="79">
        <v>4</v>
      </c>
      <c r="T16" s="79">
        <v>4.5</v>
      </c>
      <c r="U16" s="79">
        <v>5</v>
      </c>
      <c r="V16" s="79">
        <v>5.5</v>
      </c>
      <c r="W16" s="79">
        <v>6</v>
      </c>
      <c r="X16" s="79">
        <v>7</v>
      </c>
      <c r="Y16" s="79">
        <v>7.5</v>
      </c>
      <c r="Z16" s="79">
        <v>8</v>
      </c>
      <c r="AA16" s="79">
        <v>8.5</v>
      </c>
      <c r="AB16" s="79">
        <v>9</v>
      </c>
      <c r="AC16" s="79">
        <v>9</v>
      </c>
    </row>
    <row r="17" spans="5:29" x14ac:dyDescent="0.25">
      <c r="M17" s="78" t="s">
        <v>59</v>
      </c>
      <c r="N17" s="57">
        <v>0</v>
      </c>
      <c r="O17" s="57">
        <v>1</v>
      </c>
      <c r="P17" s="57">
        <v>2</v>
      </c>
      <c r="Q17" s="57">
        <v>2</v>
      </c>
      <c r="R17" s="57">
        <v>3</v>
      </c>
      <c r="S17" s="57">
        <v>3</v>
      </c>
      <c r="T17" s="57">
        <v>4</v>
      </c>
      <c r="U17" s="57">
        <v>5</v>
      </c>
      <c r="V17" s="57">
        <v>6</v>
      </c>
      <c r="W17" s="57">
        <v>7</v>
      </c>
      <c r="X17" s="57">
        <v>7</v>
      </c>
      <c r="Y17" s="57">
        <v>8</v>
      </c>
      <c r="Z17" s="57">
        <v>9</v>
      </c>
      <c r="AA17" s="57">
        <v>10</v>
      </c>
      <c r="AB17" s="57">
        <v>11</v>
      </c>
      <c r="AC17" s="57">
        <v>12</v>
      </c>
    </row>
    <row r="19" spans="5:29" ht="18.75" x14ac:dyDescent="0.25">
      <c r="E19" s="165" t="s">
        <v>195</v>
      </c>
      <c r="F19" s="166">
        <f>Cônjuge!B2</f>
        <v>0</v>
      </c>
      <c r="G19" s="165"/>
      <c r="I19" s="165" t="s">
        <v>196</v>
      </c>
      <c r="J19" s="167">
        <f>'1o aplicante'!B2</f>
        <v>0</v>
      </c>
      <c r="K19" s="165"/>
      <c r="M19" s="243" t="s">
        <v>201</v>
      </c>
      <c r="N19" s="243"/>
      <c r="O19" s="243"/>
      <c r="P19" s="243"/>
      <c r="Q19" s="243"/>
      <c r="S19" s="243" t="s">
        <v>202</v>
      </c>
      <c r="T19" s="243"/>
      <c r="U19" s="243"/>
      <c r="V19" s="243"/>
      <c r="W19" s="243"/>
    </row>
    <row r="20" spans="5:29" x14ac:dyDescent="0.25">
      <c r="E20" s="17" t="s">
        <v>29</v>
      </c>
      <c r="F20" s="156">
        <f>HLOOKUP(N21,$N$4:$AC$5,2)</f>
        <v>0</v>
      </c>
      <c r="G20" s="9">
        <f>VLOOKUP(F20,$E$4:$F$16,2)</f>
        <v>0</v>
      </c>
      <c r="I20" s="17" t="s">
        <v>29</v>
      </c>
      <c r="J20" s="156">
        <f>HLOOKUP(T21,$N$4:$AC$5,2)</f>
        <v>0</v>
      </c>
      <c r="K20" s="9">
        <f>VLOOKUP(J20,E4:F16,2)</f>
        <v>0</v>
      </c>
      <c r="M20" s="7"/>
      <c r="N20" s="170">
        <f>F19</f>
        <v>0</v>
      </c>
      <c r="O20" s="9"/>
      <c r="P20" s="9"/>
      <c r="Q20" s="7"/>
      <c r="S20" s="7"/>
      <c r="T20" s="171">
        <f>J19</f>
        <v>0</v>
      </c>
      <c r="U20" s="8"/>
      <c r="V20" s="8"/>
      <c r="W20" s="155"/>
    </row>
    <row r="21" spans="5:29" x14ac:dyDescent="0.25">
      <c r="E21" s="17" t="s">
        <v>30</v>
      </c>
      <c r="F21" s="156">
        <f>HLOOKUP(N22,$N$8:$AC$9,2)</f>
        <v>0</v>
      </c>
      <c r="G21" s="9">
        <f>VLOOKUP(F21,$E$4:$F$16,2)</f>
        <v>0</v>
      </c>
      <c r="I21" s="17" t="s">
        <v>30</v>
      </c>
      <c r="J21" s="156">
        <f>HLOOKUP(T22,N8:Z9,2)</f>
        <v>0</v>
      </c>
      <c r="K21" s="9">
        <f>VLOOKUP(J21,E4:F16,2)</f>
        <v>0</v>
      </c>
      <c r="M21" s="17" t="s">
        <v>29</v>
      </c>
      <c r="N21" s="169">
        <f>Cônjuge!C8</f>
        <v>0</v>
      </c>
      <c r="O21" s="172"/>
      <c r="P21" s="172"/>
      <c r="Q21" s="9"/>
      <c r="S21" s="17" t="s">
        <v>29</v>
      </c>
      <c r="T21" s="169">
        <f>'1o aplicante'!C8</f>
        <v>0</v>
      </c>
      <c r="U21" s="172"/>
      <c r="V21" s="172"/>
      <c r="W21" s="9"/>
    </row>
    <row r="22" spans="5:29" x14ac:dyDescent="0.25">
      <c r="E22" s="17" t="s">
        <v>31</v>
      </c>
      <c r="F22" s="156">
        <f>HLOOKUP(N23,$N$12:$AC$13,2)</f>
        <v>0</v>
      </c>
      <c r="G22" s="9">
        <f t="shared" ref="G22:G23" si="0">VLOOKUP(F22,$E$4:$F$16,2)</f>
        <v>0</v>
      </c>
      <c r="I22" s="17" t="s">
        <v>31</v>
      </c>
      <c r="J22" s="156">
        <f>HLOOKUP(T23,N12:Z13,2)</f>
        <v>0</v>
      </c>
      <c r="K22" s="9">
        <f>VLOOKUP(J22,E4:F16,2)</f>
        <v>0</v>
      </c>
      <c r="M22" s="17" t="s">
        <v>30</v>
      </c>
      <c r="N22" s="169">
        <f>Cônjuge!C9</f>
        <v>0</v>
      </c>
      <c r="O22" s="172"/>
      <c r="P22" s="172"/>
      <c r="Q22" s="9"/>
      <c r="S22" s="17" t="s">
        <v>30</v>
      </c>
      <c r="T22" s="169">
        <f>'1o aplicante'!C9</f>
        <v>0</v>
      </c>
      <c r="U22" s="172"/>
      <c r="V22" s="172"/>
      <c r="W22" s="9"/>
    </row>
    <row r="23" spans="5:29" x14ac:dyDescent="0.25">
      <c r="E23" s="17" t="s">
        <v>32</v>
      </c>
      <c r="F23" s="156">
        <f>HLOOKUP(N24,$N$16:$AC$17,2)</f>
        <v>0</v>
      </c>
      <c r="G23" s="9">
        <f t="shared" si="0"/>
        <v>0</v>
      </c>
      <c r="I23" s="17" t="s">
        <v>32</v>
      </c>
      <c r="J23" s="156">
        <f>HLOOKUP(T24,N16:AC17,2)</f>
        <v>0</v>
      </c>
      <c r="K23" s="9">
        <f>VLOOKUP(J23,E4:F16,2)</f>
        <v>0</v>
      </c>
      <c r="M23" s="17" t="s">
        <v>31</v>
      </c>
      <c r="N23" s="169">
        <f>Cônjuge!C10</f>
        <v>0</v>
      </c>
      <c r="O23" s="172"/>
      <c r="P23" s="172"/>
      <c r="Q23" s="9"/>
      <c r="S23" s="17" t="s">
        <v>31</v>
      </c>
      <c r="T23" s="169">
        <f>'1o aplicante'!C10</f>
        <v>0</v>
      </c>
      <c r="U23" s="172"/>
      <c r="V23" s="172"/>
      <c r="W23" s="9"/>
    </row>
    <row r="24" spans="5:29" x14ac:dyDescent="0.25">
      <c r="E24" s="17" t="s">
        <v>6</v>
      </c>
      <c r="F24" s="9"/>
      <c r="G24" s="18">
        <f>SUM(G20:G23)</f>
        <v>0</v>
      </c>
      <c r="I24" s="17" t="s">
        <v>6</v>
      </c>
      <c r="J24" s="9"/>
      <c r="K24" s="18">
        <f>SUM(K20:K23)</f>
        <v>0</v>
      </c>
      <c r="M24" s="17" t="s">
        <v>32</v>
      </c>
      <c r="N24" s="169">
        <f>Cônjuge!C11</f>
        <v>0</v>
      </c>
      <c r="O24" s="172"/>
      <c r="P24" s="172"/>
      <c r="Q24" s="9"/>
      <c r="R24" s="16"/>
      <c r="S24" s="17" t="s">
        <v>32</v>
      </c>
      <c r="T24" s="169">
        <f>'1o aplicante'!C11</f>
        <v>0</v>
      </c>
      <c r="U24" s="172"/>
      <c r="V24" s="172"/>
      <c r="W24" s="9"/>
      <c r="X24" s="16"/>
      <c r="Y24" s="16"/>
    </row>
    <row r="25" spans="5:29" x14ac:dyDescent="0.25">
      <c r="M25" s="17"/>
      <c r="N25" s="9"/>
      <c r="O25" s="18"/>
      <c r="P25" s="18"/>
      <c r="Q25" s="18"/>
      <c r="S25" s="17"/>
      <c r="T25" s="9"/>
      <c r="U25" s="18"/>
      <c r="V25" s="18"/>
      <c r="W25" s="18"/>
    </row>
    <row r="26" spans="5:29" ht="18.75" x14ac:dyDescent="0.25">
      <c r="E26" s="244" t="s">
        <v>199</v>
      </c>
      <c r="F26" s="244"/>
      <c r="I26" s="244" t="s">
        <v>200</v>
      </c>
      <c r="J26" s="244"/>
    </row>
    <row r="27" spans="5:29" x14ac:dyDescent="0.25">
      <c r="E27" s="7"/>
      <c r="F27" s="8"/>
      <c r="I27" s="7"/>
      <c r="J27" s="8"/>
    </row>
    <row r="28" spans="5:29" x14ac:dyDescent="0.25">
      <c r="E28" s="29"/>
      <c r="F28" s="10">
        <f>Cônjuge!C6</f>
        <v>0</v>
      </c>
      <c r="I28" s="29"/>
      <c r="J28" s="10">
        <f>'1o aplicante'!C6</f>
        <v>0</v>
      </c>
    </row>
    <row r="29" spans="5:29" x14ac:dyDescent="0.25">
      <c r="E29" s="29" t="s">
        <v>6</v>
      </c>
      <c r="F29" s="19" t="e">
        <f>VLOOKUP(F28,A4:C11,3)</f>
        <v>#N/A</v>
      </c>
      <c r="I29" s="29" t="s">
        <v>6</v>
      </c>
      <c r="J29" s="19" t="e">
        <f>VLOOKUP(J28,A4:C11,3)</f>
        <v>#N/A</v>
      </c>
    </row>
    <row r="31" spans="5:29" ht="15.75" x14ac:dyDescent="0.25">
      <c r="E31" s="241" t="s">
        <v>197</v>
      </c>
      <c r="F31" s="242"/>
      <c r="I31" s="241" t="s">
        <v>198</v>
      </c>
      <c r="J31" s="242"/>
    </row>
    <row r="32" spans="5:29" x14ac:dyDescent="0.25">
      <c r="E32" s="17" t="s">
        <v>162</v>
      </c>
      <c r="F32" s="10">
        <f>Cônjuge!C18</f>
        <v>0</v>
      </c>
      <c r="I32" s="17" t="s">
        <v>163</v>
      </c>
      <c r="J32" s="10">
        <f>'1o aplicante'!C18</f>
        <v>0</v>
      </c>
    </row>
    <row r="33" spans="5:10" x14ac:dyDescent="0.25">
      <c r="E33" s="17" t="s">
        <v>6</v>
      </c>
      <c r="F33" s="18">
        <f>VLOOKUP(F32,I4:J9,2)</f>
        <v>0</v>
      </c>
      <c r="I33" s="17" t="s">
        <v>6</v>
      </c>
      <c r="J33" s="18">
        <f>VLOOKUP(J32,I4:J9,2)</f>
        <v>0</v>
      </c>
    </row>
  </sheetData>
  <mergeCells count="11">
    <mergeCell ref="B2:B3"/>
    <mergeCell ref="E26:F26"/>
    <mergeCell ref="E2:E3"/>
    <mergeCell ref="I2:I3"/>
    <mergeCell ref="I26:J26"/>
    <mergeCell ref="N2:AD2"/>
    <mergeCell ref="J2:J3"/>
    <mergeCell ref="I31:J31"/>
    <mergeCell ref="E31:F31"/>
    <mergeCell ref="M19:Q19"/>
    <mergeCell ref="S19:W19"/>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18</vt:i4>
      </vt:variant>
    </vt:vector>
  </HeadingPairs>
  <TitlesOfParts>
    <vt:vector size="18" baseType="lpstr">
      <vt:lpstr>INSTRUÇÕES</vt:lpstr>
      <vt:lpstr>SIMULAÇÕES</vt:lpstr>
      <vt:lpstr>1o aplicante</vt:lpstr>
      <vt:lpstr>Cônjuge</vt:lpstr>
      <vt:lpstr>CRS solteiro</vt:lpstr>
      <vt:lpstr>CRS 1</vt:lpstr>
      <vt:lpstr>CRS 2</vt:lpstr>
      <vt:lpstr>Additional points</vt:lpstr>
      <vt:lpstr>Spouse</vt:lpstr>
      <vt:lpstr>Age</vt:lpstr>
      <vt:lpstr>Level of education</vt:lpstr>
      <vt:lpstr>Languages aplicant</vt:lpstr>
      <vt:lpstr>Work</vt:lpstr>
      <vt:lpstr>Edu x CLB</vt:lpstr>
      <vt:lpstr>Educ x Can Work</vt:lpstr>
      <vt:lpstr>For work x Can Work</vt:lpstr>
      <vt:lpstr>For wok x CLB</vt:lpstr>
      <vt:lpstr>Trades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 E. Kuhlmann</dc:creator>
  <cp:lastModifiedBy>Lila E. Kuhlmann</cp:lastModifiedBy>
  <dcterms:created xsi:type="dcterms:W3CDTF">2018-06-15T15:38:18Z</dcterms:created>
  <dcterms:modified xsi:type="dcterms:W3CDTF">2020-02-28T12:05:27Z</dcterms:modified>
</cp:coreProperties>
</file>